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PARTICIPAÇÃO DE LICITAÇÕES\ARQUIVOS E ANEXOS\"/>
    </mc:Choice>
  </mc:AlternateContent>
  <bookViews>
    <workbookView xWindow="-120" yWindow="-120" windowWidth="20730" windowHeight="11760" activeTab="5"/>
  </bookViews>
  <sheets>
    <sheet name="ORÇAMENTO" sheetId="1" r:id="rId1"/>
    <sheet name="MEMÓRIA DE CALCULO" sheetId="2" r:id="rId2"/>
    <sheet name="DMT-Jazida" sheetId="3" r:id="rId3"/>
    <sheet name="COMPOSIÇÕES" sheetId="4" r:id="rId4"/>
    <sheet name="BDI" sheetId="5" r:id="rId5"/>
    <sheet name="Planilha1" sheetId="6" r:id="rId6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" i="6" l="1"/>
  <c r="I9" i="6"/>
  <c r="H9" i="6"/>
  <c r="G9" i="6"/>
  <c r="B15" i="6"/>
  <c r="B13" i="6"/>
  <c r="E15" i="6"/>
  <c r="E13" i="6"/>
  <c r="E11" i="6"/>
  <c r="B11" i="6"/>
  <c r="B9" i="6"/>
  <c r="B7" i="6"/>
  <c r="B5" i="6"/>
  <c r="G55" i="1"/>
  <c r="G54" i="1"/>
  <c r="G53" i="1"/>
  <c r="G52" i="1"/>
  <c r="G51" i="1"/>
  <c r="G50" i="1"/>
  <c r="G49" i="1"/>
  <c r="G37" i="1"/>
  <c r="J37" i="1" s="1"/>
  <c r="G36" i="1"/>
  <c r="G35" i="1"/>
  <c r="G34" i="1"/>
  <c r="G33" i="1"/>
  <c r="G31" i="1"/>
  <c r="E9" i="6" l="1"/>
  <c r="J55" i="1"/>
  <c r="E53" i="5" l="1"/>
  <c r="D53" i="5"/>
  <c r="C53" i="5"/>
  <c r="G19" i="5"/>
  <c r="G18" i="5"/>
  <c r="G17" i="5"/>
  <c r="F16" i="5"/>
  <c r="F53" i="5" s="1"/>
  <c r="F54" i="5" s="1"/>
  <c r="E16" i="5"/>
  <c r="D16" i="5"/>
  <c r="C16" i="5"/>
  <c r="G15" i="5"/>
  <c r="G14" i="5"/>
  <c r="G13" i="5"/>
  <c r="G12" i="5"/>
  <c r="G11" i="5"/>
  <c r="Q14" i="4"/>
  <c r="Q13" i="4"/>
  <c r="Q12" i="4"/>
  <c r="Q11" i="4"/>
  <c r="Q10" i="4"/>
  <c r="Q9" i="4"/>
  <c r="Q8" i="4"/>
  <c r="Q7" i="4"/>
  <c r="Q6" i="4"/>
  <c r="Q15" i="4" s="1"/>
  <c r="J22" i="3"/>
  <c r="O22" i="3" s="1"/>
  <c r="M24" i="3" s="1"/>
  <c r="J16" i="3"/>
  <c r="O16" i="3" s="1"/>
  <c r="M18" i="3" s="1"/>
  <c r="H9" i="2"/>
  <c r="F22" i="4" s="1"/>
  <c r="H22" i="4" s="1"/>
  <c r="H8" i="2"/>
  <c r="F21" i="4" s="1"/>
  <c r="H21" i="4" s="1"/>
  <c r="G38" i="2"/>
  <c r="G48" i="1" s="1"/>
  <c r="G34" i="2"/>
  <c r="G44" i="1" s="1"/>
  <c r="G30" i="2"/>
  <c r="G31" i="2" s="1"/>
  <c r="G20" i="2"/>
  <c r="G16" i="2"/>
  <c r="G22" i="1" s="1"/>
  <c r="G12" i="2"/>
  <c r="G17" i="2" s="1"/>
  <c r="G4" i="2"/>
  <c r="G10" i="1" s="1"/>
  <c r="G26" i="1"/>
  <c r="G12" i="1"/>
  <c r="G11" i="1"/>
  <c r="F20" i="5" l="1"/>
  <c r="H23" i="4"/>
  <c r="G40" i="1"/>
  <c r="G13" i="2"/>
  <c r="G19" i="1" s="1"/>
  <c r="G18" i="1"/>
  <c r="G18" i="2"/>
  <c r="G24" i="1" s="1"/>
  <c r="G23" i="1"/>
  <c r="G41" i="1"/>
  <c r="G32" i="2"/>
  <c r="G42" i="1" s="1"/>
  <c r="G35" i="2"/>
  <c r="G16" i="5"/>
  <c r="G20" i="5" l="1"/>
  <c r="G7" i="1"/>
  <c r="G14" i="2"/>
  <c r="G20" i="1" s="1"/>
  <c r="G45" i="1"/>
  <c r="G36" i="2"/>
  <c r="G46" i="1" s="1"/>
  <c r="I11" i="1" l="1"/>
  <c r="J11" i="1" s="1"/>
  <c r="I10" i="1"/>
  <c r="I14" i="1"/>
  <c r="J14" i="1" s="1"/>
  <c r="J13" i="1" s="1"/>
  <c r="E10" i="6" s="1"/>
  <c r="I52" i="1"/>
  <c r="J52" i="1" s="1"/>
  <c r="I54" i="1"/>
  <c r="J54" i="1" s="1"/>
  <c r="I36" i="1"/>
  <c r="J36" i="1" s="1"/>
  <c r="I35" i="1"/>
  <c r="J35" i="1" s="1"/>
  <c r="I49" i="1"/>
  <c r="J49" i="1" s="1"/>
  <c r="I33" i="1"/>
  <c r="J33" i="1" s="1"/>
  <c r="I31" i="1"/>
  <c r="J31" i="1" s="1"/>
  <c r="I50" i="1"/>
  <c r="J50" i="1" s="1"/>
  <c r="I51" i="1"/>
  <c r="J51" i="1" s="1"/>
  <c r="I32" i="1"/>
  <c r="J32" i="1" s="1"/>
  <c r="I53" i="1"/>
  <c r="J53" i="1" s="1"/>
  <c r="I34" i="1"/>
  <c r="J34" i="1" s="1"/>
  <c r="I41" i="1"/>
  <c r="J41" i="1" s="1"/>
  <c r="I19" i="1"/>
  <c r="J19" i="1" s="1"/>
  <c r="I40" i="1"/>
  <c r="J40" i="1" s="1"/>
  <c r="I18" i="1"/>
  <c r="J18" i="1" s="1"/>
  <c r="I57" i="1"/>
  <c r="I26" i="1"/>
  <c r="J26" i="1" s="1"/>
  <c r="I15" i="1"/>
  <c r="I48" i="1"/>
  <c r="J48" i="1" s="1"/>
  <c r="J10" i="1"/>
  <c r="I44" i="1"/>
  <c r="J44" i="1" s="1"/>
  <c r="I20" i="1"/>
  <c r="J20" i="1" s="1"/>
  <c r="I23" i="1"/>
  <c r="J23" i="1" s="1"/>
  <c r="I46" i="1"/>
  <c r="I24" i="1"/>
  <c r="J24" i="1" s="1"/>
  <c r="I45" i="1"/>
  <c r="J45" i="1" s="1"/>
  <c r="I22" i="1"/>
  <c r="J22" i="1" s="1"/>
  <c r="I42" i="1"/>
  <c r="J42" i="1" s="1"/>
  <c r="J46" i="1"/>
  <c r="I12" i="1"/>
  <c r="J12" i="1" s="1"/>
  <c r="J43" i="1" l="1"/>
  <c r="J21" i="1"/>
  <c r="E14" i="6" s="1"/>
  <c r="H14" i="6" s="1"/>
  <c r="H10" i="6"/>
  <c r="G10" i="6"/>
  <c r="I10" i="6"/>
  <c r="J9" i="1"/>
  <c r="E8" i="6" s="1"/>
  <c r="G8" i="6" s="1"/>
  <c r="J47" i="1"/>
  <c r="J25" i="1"/>
  <c r="J17" i="1"/>
  <c r="J39" i="1"/>
  <c r="E12" i="6" l="1"/>
  <c r="I12" i="6" s="1"/>
  <c r="E16" i="6"/>
  <c r="H16" i="6" s="1"/>
  <c r="G14" i="6"/>
  <c r="I16" i="6"/>
  <c r="I14" i="6"/>
  <c r="L14" i="6" s="1"/>
  <c r="M14" i="6" s="1"/>
  <c r="H12" i="6"/>
  <c r="L10" i="6"/>
  <c r="M10" i="6" s="1"/>
  <c r="L8" i="6"/>
  <c r="M8" i="6" s="1"/>
  <c r="J58" i="1"/>
  <c r="J56" i="1" s="1"/>
  <c r="K34" i="1" s="1"/>
  <c r="E17" i="6" l="1"/>
  <c r="G12" i="6"/>
  <c r="L12" i="6" s="1"/>
  <c r="M12" i="6" s="1"/>
  <c r="E5" i="6"/>
  <c r="I18" i="6"/>
  <c r="I17" i="6" s="1"/>
  <c r="I6" i="6"/>
  <c r="I5" i="6" s="1"/>
  <c r="G16" i="6"/>
  <c r="G6" i="6" s="1"/>
  <c r="H6" i="6"/>
  <c r="H5" i="6" s="1"/>
  <c r="G18" i="6"/>
  <c r="G17" i="6" s="1"/>
  <c r="E18" i="6"/>
  <c r="H18" i="6"/>
  <c r="H17" i="6" s="1"/>
  <c r="L59" i="1"/>
  <c r="K49" i="1"/>
  <c r="K43" i="1"/>
  <c r="K22" i="1"/>
  <c r="K40" i="1"/>
  <c r="K42" i="1"/>
  <c r="K9" i="1"/>
  <c r="K23" i="1"/>
  <c r="K48" i="1"/>
  <c r="K55" i="1"/>
  <c r="K37" i="1"/>
  <c r="J57" i="1"/>
  <c r="K46" i="1"/>
  <c r="K10" i="1"/>
  <c r="K25" i="1"/>
  <c r="K36" i="1"/>
  <c r="K13" i="1"/>
  <c r="K33" i="1"/>
  <c r="K20" i="1"/>
  <c r="K17" i="1"/>
  <c r="K52" i="1"/>
  <c r="K44" i="1"/>
  <c r="K32" i="1"/>
  <c r="K12" i="1"/>
  <c r="K53" i="1"/>
  <c r="K47" i="1"/>
  <c r="K21" i="1"/>
  <c r="K26" i="1"/>
  <c r="K51" i="1"/>
  <c r="K54" i="1"/>
  <c r="K35" i="1"/>
  <c r="K31" i="1"/>
  <c r="K50" i="1"/>
  <c r="K45" i="1"/>
  <c r="K11" i="1"/>
  <c r="K18" i="1"/>
  <c r="K24" i="1"/>
  <c r="K39" i="1"/>
  <c r="K14" i="1"/>
  <c r="L17" i="6" l="1"/>
  <c r="L16" i="6"/>
  <c r="M16" i="6" s="1"/>
  <c r="L6" i="6"/>
  <c r="M6" i="6" s="1"/>
  <c r="G5" i="6"/>
  <c r="L5" i="6" s="1"/>
  <c r="L18" i="6"/>
  <c r="M18" i="6" s="1"/>
</calcChain>
</file>

<file path=xl/sharedStrings.xml><?xml version="1.0" encoding="utf-8"?>
<sst xmlns="http://schemas.openxmlformats.org/spreadsheetml/2006/main" count="576" uniqueCount="267">
  <si>
    <t>Planilha Orçamentária</t>
  </si>
  <si>
    <t>Data ref.:</t>
  </si>
  <si>
    <t>BDI%:</t>
  </si>
  <si>
    <t>Item</t>
  </si>
  <si>
    <t xml:space="preserve">CÓDIGO </t>
  </si>
  <si>
    <t>BANCO DE DADOS</t>
  </si>
  <si>
    <t>Descrição</t>
  </si>
  <si>
    <t>Unid.</t>
  </si>
  <si>
    <t>Quant.</t>
  </si>
  <si>
    <t>Custo unitário
 (R$)</t>
  </si>
  <si>
    <t>Preço unitário com BDI (R$)</t>
  </si>
  <si>
    <t>Preço total com BDI
 (R$)</t>
  </si>
  <si>
    <t>Peso (%)</t>
  </si>
  <si>
    <t>SERVIÇOS PRELIMINARES</t>
  </si>
  <si>
    <t>1.1</t>
  </si>
  <si>
    <t>SINAPI</t>
  </si>
  <si>
    <t>Fornecimento e instalação de placa de obra com chapa galvanizada e estrutura de madeira</t>
  </si>
  <si>
    <t>m²</t>
  </si>
  <si>
    <t>1.2</t>
  </si>
  <si>
    <t xml:space="preserve">COMPOSIÇÃO </t>
  </si>
  <si>
    <t>02</t>
  </si>
  <si>
    <t>Mobilização de equipamentos</t>
  </si>
  <si>
    <t>und</t>
  </si>
  <si>
    <t>CONSIDERANDO A DISTANCIA ATÉ A CAPITAL DE 100KM</t>
  </si>
  <si>
    <t xml:space="preserve">Desmobilização de equipamentos </t>
  </si>
  <si>
    <t>ADMINISTRAÇÃO DA OBRA</t>
  </si>
  <si>
    <t>2.1</t>
  </si>
  <si>
    <t>COMPOSIÇÃO</t>
  </si>
  <si>
    <t>01</t>
  </si>
  <si>
    <t>Administração Local da Obra</t>
  </si>
  <si>
    <t>TERRAPLENAGEM</t>
  </si>
  <si>
    <t>3.1</t>
  </si>
  <si>
    <t>SICRO DNIT</t>
  </si>
  <si>
    <t>Reconformação da plataforma</t>
  </si>
  <si>
    <t>PARA UM TRECHO DE 1 KM DE EXTENSÃO E 6,0 M DE LARGURA</t>
  </si>
  <si>
    <t>3.2</t>
  </si>
  <si>
    <t>Recomposição mecanizada de aterro - Material de Jazida</t>
  </si>
  <si>
    <t>m³</t>
  </si>
  <si>
    <t>PARA 17 CM DE ESPESSURA</t>
  </si>
  <si>
    <t>3.3</t>
  </si>
  <si>
    <t>Transporte com caminhão basculante de 10 m³ - rodovia em revestimento primário</t>
  </si>
  <si>
    <t>tkm</t>
  </si>
  <si>
    <t xml:space="preserve">CONSIDERANDO 10KM DE DISTANCIA ATÉ A JAZIDA </t>
  </si>
  <si>
    <t>REVESTIMENTO PRIMÁRIO</t>
  </si>
  <si>
    <t>4.1</t>
  </si>
  <si>
    <t>Limpeza mecanizada da camada vegetal</t>
  </si>
  <si>
    <t>4.2</t>
  </si>
  <si>
    <t>Execução de revestimento primário com material de jazida</t>
  </si>
  <si>
    <t>PARA 10 CM DE ESPESSURA</t>
  </si>
  <si>
    <t>4.3</t>
  </si>
  <si>
    <t xml:space="preserve"> 5914374 </t>
  </si>
  <si>
    <t xml:space="preserve">DRENAGEM </t>
  </si>
  <si>
    <t>5.1</t>
  </si>
  <si>
    <t>Sarjeta trapezoidal de grama - SZG 60-20 - escavação mecânica</t>
  </si>
  <si>
    <t>M</t>
  </si>
  <si>
    <t>TRECHO 02</t>
  </si>
  <si>
    <t>PARA UM TRECHO DE 2 KM DE EXTENSÃO E 6,0 M DE LARGURA</t>
  </si>
  <si>
    <t xml:space="preserve">CONSIDERANDO 15KM DE DISTANCIA ATÉ A JAZIDA </t>
  </si>
  <si>
    <t>BDI =</t>
  </si>
  <si>
    <t>VALOR TOTAL DA OBRA COM BDI =</t>
  </si>
  <si>
    <t>MEMORIAL DE CÁLCULO</t>
  </si>
  <si>
    <t>Extensão</t>
  </si>
  <si>
    <t>Largura</t>
  </si>
  <si>
    <t>Espessura</t>
  </si>
  <si>
    <t>Qtd.</t>
  </si>
  <si>
    <t>Memória de Cálculo</t>
  </si>
  <si>
    <t>Área da placa = Altura (2m) x Largura (3m)</t>
  </si>
  <si>
    <t>-</t>
  </si>
  <si>
    <t>A distância adotada é referente a capital mais próxima (100 km)</t>
  </si>
  <si>
    <t>1.3</t>
  </si>
  <si>
    <t xml:space="preserve">TRECHO 01 </t>
  </si>
  <si>
    <t>Área =  Extensão (1.000 m) x Largura (6 m)</t>
  </si>
  <si>
    <t>Volume =  área da reconformação da plataforma (6.000 m²) x espessura (0,17m)</t>
  </si>
  <si>
    <t>TxKM =  Volume da recomposição do aterro (1.020 m³) x Peso específico (1,8 t/m³) x DMT trecho 01</t>
  </si>
  <si>
    <t>Volume = Área da reconformação da plataforma (6.000m²) x espessura (0,10)</t>
  </si>
  <si>
    <t>TxKM =  Volume da recomposição do aterro (600 m³) x Peso específico (1,8 t/m³) x DMT trecho 01</t>
  </si>
  <si>
    <t>Extensão do trecho x 2 lados</t>
  </si>
  <si>
    <t>Área =  Extensão (2.000 m) x Largura (6 m)</t>
  </si>
  <si>
    <t>Volume =  área da reconformação da plataforma (12.000 m²) x espessura (0,17m)</t>
  </si>
  <si>
    <t>TxKM =  Volume da recomposição do aterro (2.040m³) x Peso específico (1,8 t/m³) x DMT trecho 02</t>
  </si>
  <si>
    <t>Volume = Área da reconformação da plataforma (1.200m²) x espessura (0,10)</t>
  </si>
  <si>
    <t>TxKM =  Volume da recomposição do aterro (1.200m³) x Peso específico (1,8 t/m³) x DMT trecho 02</t>
  </si>
  <si>
    <t>HORA</t>
  </si>
  <si>
    <t>DIAS</t>
  </si>
  <si>
    <t>SEMANA</t>
  </si>
  <si>
    <t>MES</t>
  </si>
  <si>
    <t>QNTD.</t>
  </si>
  <si>
    <t>Observação</t>
  </si>
  <si>
    <t xml:space="preserve">ENGENHEIRO CIVIL DE OBRA JUNIOR COM ENCARGOS COMPLEMENTARES </t>
  </si>
  <si>
    <t>2 horas diárias x 3 dias na semana x 4 semanas x 3 meses</t>
  </si>
  <si>
    <t>2.2</t>
  </si>
  <si>
    <t xml:space="preserve">ENCARREGADO GERAL COM ENCARGOS COMPLEMENTARES </t>
  </si>
  <si>
    <t>8 horas diárias x 5 dias na semana x 4 semanas x 3 meses</t>
  </si>
  <si>
    <t>Memória de Cálculo da DMT</t>
  </si>
  <si>
    <t>QUADROS DE DISTRIBUIÇÃO DE MATERIAL DE JAZIDA - DMT</t>
  </si>
  <si>
    <t>Empolamento:</t>
  </si>
  <si>
    <t>Peso específico:</t>
  </si>
  <si>
    <t>t/m³</t>
  </si>
  <si>
    <t>Distância entre estacas:</t>
  </si>
  <si>
    <t>Espessura:</t>
  </si>
  <si>
    <t>m</t>
  </si>
  <si>
    <t>Largura da plataforma:</t>
  </si>
  <si>
    <t>6 M</t>
  </si>
  <si>
    <t>CÁLCULO DA DMT -  JAZIDA FORA DO TRECHO</t>
  </si>
  <si>
    <t>JAZIDA UTILIZADA</t>
  </si>
  <si>
    <t>LOCALIZAÇÃO DA JAZIDA</t>
  </si>
  <si>
    <t>EXTENSÃO DO TRECHO
(Km)</t>
  </si>
  <si>
    <t>EXTENSÃO TOTAL DO TRECHO/2 (Km)</t>
  </si>
  <si>
    <t>DISTÂNCIA FIXA DA JAZIDA
(Km)</t>
  </si>
  <si>
    <t>EXTENSÃO TOTAL (km) + DISTÂNCIA FIXA
(Km)</t>
  </si>
  <si>
    <t>J1 - TRECHO 01</t>
  </si>
  <si>
    <t>DMT 01  -----&gt;</t>
  </si>
  <si>
    <t>KM</t>
  </si>
  <si>
    <t>CÁLCULO DA DMT -  JAZIDA DENTRO DO TRECHO</t>
  </si>
  <si>
    <t>J1 - TRECHO 02</t>
  </si>
  <si>
    <t>DMT 02  -----&gt;</t>
  </si>
  <si>
    <t>Mobilização e Desmobilização de equipamentos</t>
  </si>
  <si>
    <t>UND</t>
  </si>
  <si>
    <t>COMPOSIÇÃO ANALÍTICA</t>
  </si>
  <si>
    <t>ITEM</t>
  </si>
  <si>
    <t>CÓDIGO</t>
  </si>
  <si>
    <t>EQUIPAMENTOS TRANSPORTADO</t>
  </si>
  <si>
    <t>REFERÊNCIA</t>
  </si>
  <si>
    <t>VEÍCULO TRANSPORTADO (DNIT - VOLUME 09)</t>
  </si>
  <si>
    <t>QUANT UND</t>
  </si>
  <si>
    <t>ORIGEM</t>
  </si>
  <si>
    <t>Distância (DM) km</t>
  </si>
  <si>
    <t>Fator K</t>
  </si>
  <si>
    <t>FATOR DE UTILIZAÇÃO (FU)</t>
  </si>
  <si>
    <t>VELOCIDADE (V)</t>
  </si>
  <si>
    <t>CUSTO DO TRANSPORTE (CH)</t>
  </si>
  <si>
    <t>PREÇO TOTAL (cMob)</t>
  </si>
  <si>
    <t>SICRO E9541</t>
  </si>
  <si>
    <t>Trator de esteiras com lâmina - 259 Kw</t>
  </si>
  <si>
    <t>SICRO E9665</t>
  </si>
  <si>
    <t>Cavalo mecânico com semirreboque com capacidade de 22 t - 240 Kw</t>
  </si>
  <si>
    <t>MUNICIPIO – XX</t>
  </si>
  <si>
    <t>SICRO E9577</t>
  </si>
  <si>
    <t>Trator agrícola - 77 Kw</t>
  </si>
  <si>
    <t>SICRO E9540</t>
  </si>
  <si>
    <t>Trator sobre esteiras com lâmina - 127 kW</t>
  </si>
  <si>
    <t>SICRO E9524</t>
  </si>
  <si>
    <t>Motoniveladora - 93 Kw</t>
  </si>
  <si>
    <t>SICRO E9511</t>
  </si>
  <si>
    <t>Carregadeira de pneus com capacidade de 3,40 m³ - 195 kW</t>
  </si>
  <si>
    <t>SICRO E9685</t>
  </si>
  <si>
    <t>Rolo compactador pé de carneiro vibratório autopropelido de 11,6 t - 82 Kw</t>
  </si>
  <si>
    <t>SICRO E9579</t>
  </si>
  <si>
    <t>Caminhão basculante com capacidade de 10 m³ - 188 kW</t>
  </si>
  <si>
    <t>Condução por conta própria</t>
  </si>
  <si>
    <t>SICRO E9571</t>
  </si>
  <si>
    <t>Caminhão tanque com capacidade de 10.000 l - 188 kW</t>
  </si>
  <si>
    <t>SICRO E9518</t>
  </si>
  <si>
    <t>Grade de 24 discos rebocável de D = 60 cm (24”)</t>
  </si>
  <si>
    <t>CUSTO TOTAL =</t>
  </si>
  <si>
    <t xml:space="preserve">ADMINISTRAÇÃO LOCAL </t>
  </si>
  <si>
    <t>DISCRIMINAÇÃO</t>
  </si>
  <si>
    <t>QNTD</t>
  </si>
  <si>
    <t>VALOR UND</t>
  </si>
  <si>
    <t>VALOT TOTAL</t>
  </si>
  <si>
    <t>SINAPI 90777</t>
  </si>
  <si>
    <t>H</t>
  </si>
  <si>
    <t>SINAPI 90776</t>
  </si>
  <si>
    <t>COMPOSIÇÃO ANALÍTICA DO BDI - RODOVIAS E FERROVIAS</t>
  </si>
  <si>
    <t>VALORES DE BDI POR TIPO DE OBRA %</t>
  </si>
  <si>
    <t>TIPO DE OBRA</t>
  </si>
  <si>
    <t>1 Quartil</t>
  </si>
  <si>
    <t>Médio</t>
  </si>
  <si>
    <t>3 Quartil</t>
  </si>
  <si>
    <t>Construção de Rodovias e Ferrovias</t>
  </si>
  <si>
    <t>Escolher os parâmetros abaixo dentro do intervalo dos quartis, no entanto sem extrapolar o intervalo do BDI acima:</t>
  </si>
  <si>
    <t>DESCRIÇÃO</t>
  </si>
  <si>
    <t>VALORES DE REFERÊNCIA - %</t>
  </si>
  <si>
    <t>BDI ADOTADO %</t>
  </si>
  <si>
    <t>1º QUARTIL</t>
  </si>
  <si>
    <t>MÉDIO</t>
  </si>
  <si>
    <t>3º QUARTIL</t>
  </si>
  <si>
    <t>Administração Central</t>
  </si>
  <si>
    <t>Seguro e Garantia (*)</t>
  </si>
  <si>
    <t>Risco</t>
  </si>
  <si>
    <t>Despesas Financeiras</t>
  </si>
  <si>
    <t>Lucro</t>
  </si>
  <si>
    <t>Tributos (soma dos itens abaixo)</t>
  </si>
  <si>
    <t>COFINS</t>
  </si>
  <si>
    <t>PIS</t>
  </si>
  <si>
    <t>ISSQN (**)</t>
  </si>
  <si>
    <t>TOTAL</t>
  </si>
  <si>
    <t>Obs.: ALTERAR SOMENTE AS CÉLULAS VERDES</t>
  </si>
  <si>
    <t>Fonte da composição, valores de referência e fórmula do BDI: Acórdão 2622/2013 - TCU - Plenário</t>
  </si>
  <si>
    <t>Os valores de BDI acima foram calculados com emprego da fórmula abaixo:</t>
  </si>
  <si>
    <t>Onde:</t>
  </si>
  <si>
    <t>AC = taxa de rateio da Administração Central;</t>
  </si>
  <si>
    <t>DF = taxa das despesas financeiras;</t>
  </si>
  <si>
    <t>S = taxa de seguro; R = taxa de risco e G = garantia do empreendimento;</t>
  </si>
  <si>
    <t>I = taxa de tributos;</t>
  </si>
  <si>
    <t>L = taxa de lucro.</t>
  </si>
  <si>
    <t>OBS:</t>
  </si>
  <si>
    <t>(*) - PODE HAVER GARANTIA DESDE QUE PREVISTO NO EDITAL DA LICITAÇÃO E NO CONTRATO DE EXECUÇÃO.</t>
  </si>
  <si>
    <t>(**) - PODEM SER ACEITOS OUTROS PERCENTUAIS DE ISS DESDE QUE DEVIDAMENTE EMBASADOS NA LEGISLAÇÃO MUNICIPAL.</t>
  </si>
  <si>
    <r>
      <rPr>
        <sz val="12"/>
        <color rgb="FF000000"/>
        <rFont val="Arial"/>
        <family val="2"/>
      </rPr>
      <t xml:space="preserve">Conforme esse Acórdão, o valor final do BDI também deverá obedecer à faixa de variação abaixo, considerando os custos dos serviços </t>
    </r>
    <r>
      <rPr>
        <b/>
        <sz val="12"/>
        <color rgb="FF000000"/>
        <rFont val="Arial"/>
        <family val="2"/>
      </rPr>
      <t>SEM DESONERAÇÃO</t>
    </r>
    <r>
      <rPr>
        <sz val="12"/>
        <color rgb="FF000000"/>
        <rFont val="Arial"/>
        <family val="2"/>
      </rPr>
      <t xml:space="preserve"> dos encargos sociais:</t>
    </r>
  </si>
  <si>
    <t>VALORES DE BDI POR TIPO DE OBRA</t>
  </si>
  <si>
    <r>
      <rPr>
        <sz val="12"/>
        <color rgb="FF000000"/>
        <rFont val="Arial"/>
        <family val="2"/>
      </rPr>
      <t xml:space="preserve">Desta forma, após o enquadramento do BDI nos critérios abordados acima e sendo utilizado no orçamento os custos dos serviços </t>
    </r>
    <r>
      <rPr>
        <b/>
        <sz val="12"/>
        <color rgb="FF000000"/>
        <rFont val="Arial"/>
        <family val="2"/>
      </rPr>
      <t>COM DESONERAÇÃO</t>
    </r>
    <r>
      <rPr>
        <sz val="12"/>
        <color rgb="FF000000"/>
        <rFont val="Arial"/>
        <family val="2"/>
      </rPr>
      <t>, deverá ser incluído no item taxa de tributos o percentual de 4,5% referente à contribuição previdenciária e recalculado o BDI.</t>
    </r>
  </si>
  <si>
    <r>
      <rPr>
        <sz val="12"/>
        <color rgb="FF000000"/>
        <rFont val="Arial"/>
        <family val="2"/>
      </rPr>
      <t xml:space="preserve">Reiteramos que, por determinação do TCU, </t>
    </r>
    <r>
      <rPr>
        <b/>
        <sz val="12"/>
        <color rgb="FF000000"/>
        <rFont val="Arial"/>
        <family val="2"/>
      </rPr>
      <t xml:space="preserve">não </t>
    </r>
    <r>
      <rPr>
        <sz val="12"/>
        <color rgb="FF000000"/>
        <rFont val="Arial"/>
        <family val="2"/>
      </rPr>
      <t>é admitida a inclusão de IRPJ e CSLL no BDI, bem como Administração local, Instalação de Canteiro/acampamento, Mobilização/ desmobilização e demais itens que possam ser apropriados como custos diretos da obra, devendo ser apresentada a composição destes, com detalhamentos suficientes que justifiquem o valor obtido, não sendo admitido cálculo com estimativas percentuais genéricas.</t>
    </r>
  </si>
  <si>
    <t>Tributos (Confins, PIS e ISSQN) + 4,5% INSS</t>
  </si>
  <si>
    <t>TOTAL BDI COM DESONERAÇÃO</t>
  </si>
  <si>
    <t>4) A administração Local deverá ser discriminada na planilha de custos diretos com os percentuais regidos pelo ACÓRDÃO nº 2622/2013 do TCU - Plenário conforme a tabela abaixo para Construção de Rodovias e Ferrovias:</t>
  </si>
  <si>
    <t>ADMINISTRAÇÃO LOCAL</t>
  </si>
  <si>
    <t>Proponete: VITÓRIA DE SANTO ANTÃO -PE</t>
  </si>
  <si>
    <t>Obra/Projeto: Recuperação de estradas vicinais do Município da Vitória de Santo Antão.</t>
  </si>
  <si>
    <t xml:space="preserve">Local / Implantação: Trechos 01 - Vicinal Serra Grande 8,00 KM E Trecho 02:Vicinal Galileia 2,50 KM </t>
  </si>
  <si>
    <t>CONVÊNIO Nº: 942154 2023</t>
  </si>
  <si>
    <t xml:space="preserve"> 8°08'53"S 35°18'58"W</t>
  </si>
  <si>
    <t>8°08'53"S 35°18'58"W</t>
  </si>
  <si>
    <t>5.2</t>
  </si>
  <si>
    <t>ROÇADA MANUAL</t>
  </si>
  <si>
    <t>ha</t>
  </si>
  <si>
    <t>5.3</t>
  </si>
  <si>
    <t>1107892</t>
  </si>
  <si>
    <t>CONCRETO FCK = 20 MPA - CONFECÇÃO EM BETONEIRA E LANÇAMENTO MANUAL - AREIA E BRITA COMERCIAIS</t>
  </si>
  <si>
    <t>5.4</t>
  </si>
  <si>
    <t>0804047</t>
  </si>
  <si>
    <t>CORPO DE BSTC D = 1,20 M PA2 - AREIA, BRITA E PEDRA DE MÃO COMERCIAIS</t>
  </si>
  <si>
    <t>0804141</t>
  </si>
  <si>
    <t>BOCA DE BSTC D = 1,20 M - ESCONSIDADE 0° - AREIA E BRITA COMERCIAIS - ALAS RETAS</t>
  </si>
  <si>
    <t>5.5</t>
  </si>
  <si>
    <t>5.6</t>
  </si>
  <si>
    <t>5.8</t>
  </si>
  <si>
    <t>CORPO DE BSCC - SEÇÃO FECHADA DE  2,5 x 2,5 M - PRÉ MOLDADO - ALTURA DO ATERRO DE 0,25 A 1,00 M - AREIA E BRITA COMERCIAIS</t>
  </si>
  <si>
    <t>un</t>
  </si>
  <si>
    <t>5.9</t>
  </si>
  <si>
    <t>1505860</t>
  </si>
  <si>
    <t>ENROCAMENTO DE PEDRA JOGADA - PEDRA DE MÃO COMERCIAL - FORNECIMENTO E ASSENTAMENTO</t>
  </si>
  <si>
    <t xml:space="preserve">PASAGEM MOLHADA EXISTENTE </t>
  </si>
  <si>
    <t xml:space="preserve">2 BUEIROS </t>
  </si>
  <si>
    <t xml:space="preserve">2 BOCAS </t>
  </si>
  <si>
    <t xml:space="preserve">2 PASSAGENS </t>
  </si>
  <si>
    <t>1 BUEIRO</t>
  </si>
  <si>
    <t xml:space="preserve">7,5 METROS LARGURA DA PISTA </t>
  </si>
  <si>
    <t>7,5 METROS DE LARGURA DA PISTA</t>
  </si>
  <si>
    <t xml:space="preserve">2 SEÇÕES DE 2,5M </t>
  </si>
  <si>
    <t xml:space="preserve">1 BUEIRO </t>
  </si>
  <si>
    <t>Sarjeta trapezoidal sem revestimento - SZG 60-20 - escavação mecânica</t>
  </si>
  <si>
    <t>2 BUEIRO</t>
  </si>
  <si>
    <t xml:space="preserve">2 BUEIRO </t>
  </si>
  <si>
    <t>TRECHO 01 - 8 KM</t>
  </si>
  <si>
    <t>TRECHO 02 - 2,5 KM</t>
  </si>
  <si>
    <t xml:space="preserve">1ha por bueiro limpeza </t>
  </si>
  <si>
    <t>BOCA DE BSCC  2,5 M - ESCONSIDADE 0° - AREIA E BRITA COMERCIAIS - ALAS RETAS</t>
  </si>
  <si>
    <t>0705247</t>
  </si>
  <si>
    <t>Data ref.: SICRO 3 PE 10/2023 E SINAPI 02/2024</t>
  </si>
  <si>
    <t>Área = Extensão (2.500m) x Largura (0,30m) x 2 lados</t>
  </si>
  <si>
    <t>Área = Extensão (8.000m) x Largura (0,30m) x 2 lados</t>
  </si>
  <si>
    <t>VALOR TOTAL DA OBRA SEM BDI =</t>
  </si>
  <si>
    <t>CRONOGRAMA FÍSICO-FINANCEIRO</t>
  </si>
  <si>
    <t>Valor (R$)</t>
  </si>
  <si>
    <t>Parcelas:</t>
  </si>
  <si>
    <t>04/24</t>
  </si>
  <si>
    <t>05/24</t>
  </si>
  <si>
    <t>06/24</t>
  </si>
  <si>
    <t>% Período:</t>
  </si>
  <si>
    <t>1.1.</t>
  </si>
  <si>
    <t>1.2.</t>
  </si>
  <si>
    <t>1.3.</t>
  </si>
  <si>
    <t>50,00%</t>
  </si>
  <si>
    <t>1.4.</t>
  </si>
  <si>
    <t>1.5.</t>
  </si>
  <si>
    <t>ENCAL CONSTRUTORA LTDA  - EPP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</si>
</sst>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\-??_);_(@_)"/>
    <numFmt numFmtId="165" formatCode="_-&quot;R$ &quot;* #,##0.00_-;&quot;-R$ &quot;* #,##0.00_-;_-&quot;R$ &quot;* \-??_-;_-@"/>
    <numFmt numFmtId="166" formatCode="0.0%"/>
    <numFmt numFmtId="167" formatCode="#,##0.0"/>
    <numFmt numFmtId="168" formatCode="0.0000"/>
    <numFmt numFmtId="169" formatCode="[$R$-416]\ #,##0.00;[Red]\-[$R$-416]\ #,##0.00"/>
    <numFmt numFmtId="170" formatCode="0."/>
  </numFmts>
  <fonts count="48" x14ac:knownFonts="1">
    <font>
      <sz val="11"/>
      <color rgb="FF000000"/>
      <name val="Calibri"/>
      <scheme val="minor"/>
    </font>
    <font>
      <b/>
      <sz val="24"/>
      <color rgb="FFFFFFFF"/>
      <name val="Arial"/>
      <family val="2"/>
    </font>
    <font>
      <sz val="11"/>
      <name val="Calibri"/>
      <family val="2"/>
    </font>
    <font>
      <b/>
      <sz val="12"/>
      <color rgb="FF000000"/>
      <name val="Arial"/>
      <family val="2"/>
    </font>
    <font>
      <b/>
      <sz val="14"/>
      <color rgb="FF000000"/>
      <name val="Arial"/>
      <family val="2"/>
    </font>
    <font>
      <sz val="12"/>
      <color rgb="FF000000"/>
      <name val="Arial"/>
      <family val="2"/>
    </font>
    <font>
      <b/>
      <sz val="11"/>
      <color rgb="FFFF0000"/>
      <name val="Arial"/>
      <family val="2"/>
    </font>
    <font>
      <sz val="12"/>
      <color rgb="FFFF0000"/>
      <name val="Arial"/>
      <family val="2"/>
    </font>
    <font>
      <b/>
      <sz val="11"/>
      <color rgb="FFFFFFFF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FF0000"/>
      <name val="Arial"/>
      <family val="2"/>
    </font>
    <font>
      <sz val="11"/>
      <color rgb="FF000000"/>
      <name val="Calibri"/>
      <family val="2"/>
    </font>
    <font>
      <b/>
      <sz val="28"/>
      <color rgb="FFFFFFFF"/>
      <name val="Arial"/>
      <family val="2"/>
    </font>
    <font>
      <b/>
      <sz val="18"/>
      <color rgb="FF000000"/>
      <name val="Arial"/>
      <family val="2"/>
    </font>
    <font>
      <b/>
      <sz val="9"/>
      <color rgb="FF000000"/>
      <name val="Arial"/>
      <family val="2"/>
    </font>
    <font>
      <i/>
      <sz val="9"/>
      <color rgb="FF000000"/>
      <name val="Arial"/>
      <family val="2"/>
    </font>
    <font>
      <i/>
      <sz val="9"/>
      <color rgb="FFFF0000"/>
      <name val="Arial"/>
      <family val="2"/>
    </font>
    <font>
      <b/>
      <i/>
      <sz val="12"/>
      <color rgb="FF000000"/>
      <name val="Arial"/>
      <family val="2"/>
    </font>
    <font>
      <b/>
      <i/>
      <sz val="9"/>
      <color rgb="FF000000"/>
      <name val="Arial"/>
      <family val="2"/>
    </font>
    <font>
      <i/>
      <sz val="12"/>
      <color rgb="FFFF0000"/>
      <name val="Arial"/>
      <family val="2"/>
    </font>
    <font>
      <b/>
      <sz val="13"/>
      <color rgb="FF000000"/>
      <name val="Arial"/>
      <family val="2"/>
    </font>
    <font>
      <sz val="9"/>
      <color rgb="FF000000"/>
      <name val="Calibri"/>
      <family val="2"/>
    </font>
    <font>
      <b/>
      <sz val="9"/>
      <color rgb="FF000000"/>
      <name val="Calibri"/>
      <family val="2"/>
    </font>
    <font>
      <b/>
      <sz val="9"/>
      <color rgb="FFFFFFFF"/>
      <name val="Arial Black"/>
      <family val="2"/>
    </font>
    <font>
      <sz val="11"/>
      <color theme="1"/>
      <name val="Cambria"/>
      <family val="1"/>
    </font>
    <font>
      <sz val="9"/>
      <color rgb="FFFF0000"/>
      <name val="Calibri"/>
      <family val="2"/>
    </font>
    <font>
      <b/>
      <sz val="10"/>
      <color rgb="FF000000"/>
      <name val="Calibri"/>
      <family val="2"/>
    </font>
    <font>
      <sz val="11"/>
      <color rgb="FFFF0000"/>
      <name val="Calibri"/>
      <family val="2"/>
    </font>
    <font>
      <b/>
      <sz val="11"/>
      <color rgb="FF000000"/>
      <name val="Calibri"/>
      <family val="2"/>
    </font>
    <font>
      <b/>
      <sz val="12"/>
      <color rgb="FFFF0000"/>
      <name val="Arial"/>
      <family val="2"/>
    </font>
    <font>
      <sz val="11"/>
      <color rgb="FF000080"/>
      <name val="Arial"/>
      <family val="2"/>
    </font>
    <font>
      <sz val="14"/>
      <color rgb="FF000000"/>
      <name val="Arial"/>
      <family val="2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1"/>
      <color rgb="FF000000"/>
      <name val="Arial"/>
      <family val="2"/>
    </font>
    <font>
      <sz val="12"/>
      <name val="Calibri"/>
      <family val="2"/>
      <scheme val="minor"/>
    </font>
    <font>
      <sz val="10"/>
      <name val="Arial"/>
      <family val="2"/>
    </font>
    <font>
      <sz val="11"/>
      <color rgb="FFFF0000"/>
      <name val="Arial"/>
      <family val="2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9"/>
      <name val="Arial"/>
      <family val="2"/>
    </font>
    <font>
      <sz val="9"/>
      <color rgb="FF000000"/>
      <name val="Times New Roman"/>
      <family val="1"/>
    </font>
    <font>
      <b/>
      <sz val="9"/>
      <color rgb="FF000000"/>
      <name val="Arial"/>
      <family val="2"/>
    </font>
    <font>
      <sz val="9"/>
      <name val="Arial"/>
      <family val="2"/>
    </font>
    <font>
      <b/>
      <sz val="9"/>
      <color rgb="FF000000"/>
      <name val="Times New Roman"/>
      <family val="1"/>
    </font>
    <font>
      <b/>
      <sz val="20"/>
      <color rgb="FF000000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FFFF00"/>
        <bgColor rgb="FFFFFF00"/>
      </patternFill>
    </fill>
    <fill>
      <patternFill patternType="solid">
        <fgColor rgb="FF00B050"/>
        <bgColor rgb="FF00B050"/>
      </patternFill>
    </fill>
    <fill>
      <patternFill patternType="solid">
        <fgColor rgb="FFF2F2F2"/>
        <bgColor rgb="FFF2F2F2"/>
      </patternFill>
    </fill>
    <fill>
      <patternFill patternType="solid">
        <fgColor rgb="FFC0C0C0"/>
        <bgColor rgb="FFC0C0C0"/>
      </patternFill>
    </fill>
    <fill>
      <patternFill patternType="solid">
        <fgColor rgb="FFD6E3BC"/>
        <bgColor rgb="FFD6E3BC"/>
      </patternFill>
    </fill>
    <fill>
      <patternFill patternType="solid">
        <fgColor theme="1" tint="0.499984740745262"/>
        <bgColor rgb="FF548235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249977111117893"/>
        <bgColor rgb="FF548235"/>
      </patternFill>
    </fill>
    <fill>
      <patternFill patternType="solid">
        <fgColor theme="0" tint="-4.9989318521683403E-2"/>
        <bgColor rgb="FFA9D18E"/>
      </patternFill>
    </fill>
    <fill>
      <patternFill patternType="solid">
        <fgColor theme="2" tint="-0.34998626667073579"/>
        <bgColor rgb="FF00B050"/>
      </patternFill>
    </fill>
    <fill>
      <patternFill patternType="solid">
        <fgColor theme="2" tint="-0.34998626667073579"/>
        <bgColor indexed="64"/>
      </patternFill>
    </fill>
    <fill>
      <patternFill patternType="solid">
        <fgColor theme="2" tint="-0.34998626667073579"/>
        <bgColor rgb="FF548235"/>
      </patternFill>
    </fill>
    <fill>
      <patternFill patternType="solid">
        <fgColor theme="2" tint="-0.14999847407452621"/>
        <bgColor rgb="FFA9D18E"/>
      </patternFill>
    </fill>
    <fill>
      <patternFill patternType="solid">
        <fgColor theme="2" tint="-0.14999847407452621"/>
        <bgColor rgb="FF548235"/>
      </patternFill>
    </fill>
    <fill>
      <patternFill patternType="solid">
        <fgColor theme="3" tint="0.499984740745262"/>
        <bgColor rgb="FF548235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3" tint="0.499984740745262"/>
        <bgColor rgb="FFA9D18E"/>
      </patternFill>
    </fill>
    <fill>
      <patternFill patternType="solid">
        <fgColor theme="2" tint="-0.249977111117893"/>
        <bgColor rgb="FFA9D18E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</fills>
  <borders count="111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thick">
        <color rgb="FFFFFFFF"/>
      </top>
      <bottom style="thick">
        <color rgb="FFFFFFFF"/>
      </bottom>
      <diagonal/>
    </border>
    <border>
      <left/>
      <right/>
      <top style="thick">
        <color rgb="FFFFFFFF"/>
      </top>
      <bottom style="thick">
        <color rgb="FFFFFFFF"/>
      </bottom>
      <diagonal/>
    </border>
    <border>
      <left/>
      <right style="medium">
        <color rgb="FF000000"/>
      </right>
      <top style="thick">
        <color rgb="FFFFFFFF"/>
      </top>
      <bottom style="thick">
        <color rgb="FFFFFFFF"/>
      </bottom>
      <diagonal/>
    </border>
    <border>
      <left/>
      <right/>
      <top style="thick">
        <color rgb="FFFFFFFF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/>
      <diagonal/>
    </border>
    <border>
      <left/>
      <right/>
      <top style="medium">
        <color rgb="FFFFFFFF"/>
      </top>
      <bottom/>
      <diagonal/>
    </border>
    <border>
      <left/>
      <right/>
      <top style="medium">
        <color rgb="FFFFFFFF"/>
      </top>
      <bottom/>
      <diagonal/>
    </border>
    <border>
      <left/>
      <right/>
      <top style="medium">
        <color rgb="FFFFFFFF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/>
      <diagonal/>
    </border>
    <border>
      <left/>
      <right/>
      <top style="thin">
        <color rgb="FFA6A6A6"/>
      </top>
      <bottom/>
      <diagonal/>
    </border>
    <border>
      <left/>
      <right/>
      <top/>
      <bottom/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/>
      <right/>
      <top style="thin">
        <color rgb="FFA6A6A6"/>
      </top>
      <bottom/>
      <diagonal/>
    </border>
    <border>
      <left/>
      <right/>
      <top style="thin">
        <color rgb="FFA6A6A6"/>
      </top>
      <bottom/>
      <diagonal/>
    </border>
    <border>
      <left/>
      <right/>
      <top style="thin">
        <color rgb="FFA6A6A6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8">
    <xf numFmtId="0" fontId="0" fillId="0" borderId="0"/>
    <xf numFmtId="43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8" fillId="0" borderId="65"/>
    <xf numFmtId="44" fontId="33" fillId="0" borderId="0" applyFont="0" applyFill="0" applyBorder="0" applyAlignment="0" applyProtection="0"/>
    <xf numFmtId="0" fontId="40" fillId="0" borderId="65"/>
    <xf numFmtId="44" fontId="41" fillId="0" borderId="65" applyFont="0" applyFill="0" applyBorder="0" applyAlignment="0" applyProtection="0"/>
    <xf numFmtId="9" fontId="41" fillId="0" borderId="65" applyFont="0" applyFill="0" applyBorder="0" applyAlignment="0" applyProtection="0"/>
  </cellStyleXfs>
  <cellXfs count="444">
    <xf numFmtId="0" fontId="0" fillId="0" borderId="0" xfId="0"/>
    <xf numFmtId="0" fontId="3" fillId="0" borderId="1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4" fontId="5" fillId="0" borderId="2" xfId="0" applyNumberFormat="1" applyFont="1" applyBorder="1" applyAlignment="1">
      <alignment vertical="center"/>
    </xf>
    <xf numFmtId="4" fontId="5" fillId="0" borderId="0" xfId="0" applyNumberFormat="1" applyFont="1" applyAlignment="1">
      <alignment vertical="center"/>
    </xf>
    <xf numFmtId="17" fontId="5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10" fillId="0" borderId="12" xfId="0" applyFont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 wrapText="1"/>
    </xf>
    <xf numFmtId="2" fontId="11" fillId="2" borderId="10" xfId="0" applyNumberFormat="1" applyFont="1" applyFill="1" applyBorder="1" applyAlignment="1">
      <alignment horizontal="center" vertical="center" wrapText="1"/>
    </xf>
    <xf numFmtId="165" fontId="11" fillId="0" borderId="13" xfId="0" applyNumberFormat="1" applyFont="1" applyBorder="1" applyAlignment="1">
      <alignment horizontal="left" vertical="center" wrapText="1"/>
    </xf>
    <xf numFmtId="165" fontId="10" fillId="3" borderId="10" xfId="0" applyNumberFormat="1" applyFont="1" applyFill="1" applyBorder="1" applyAlignment="1">
      <alignment horizontal="left" vertical="center" wrapText="1"/>
    </xf>
    <xf numFmtId="10" fontId="10" fillId="3" borderId="11" xfId="0" applyNumberFormat="1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/>
    </xf>
    <xf numFmtId="49" fontId="11" fillId="2" borderId="10" xfId="0" applyNumberFormat="1" applyFont="1" applyFill="1" applyBorder="1" applyAlignment="1">
      <alignment horizontal="center" vertical="center"/>
    </xf>
    <xf numFmtId="0" fontId="12" fillId="0" borderId="0" xfId="0" applyFont="1"/>
    <xf numFmtId="2" fontId="10" fillId="2" borderId="10" xfId="0" applyNumberFormat="1" applyFont="1" applyFill="1" applyBorder="1" applyAlignment="1">
      <alignment horizontal="center" vertical="center" wrapText="1"/>
    </xf>
    <xf numFmtId="165" fontId="10" fillId="0" borderId="13" xfId="0" applyNumberFormat="1" applyFont="1" applyBorder="1" applyAlignment="1">
      <alignment horizontal="left" vertical="center" wrapText="1"/>
    </xf>
    <xf numFmtId="0" fontId="2" fillId="0" borderId="14" xfId="0" applyFont="1" applyBorder="1"/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23" xfId="0" applyFont="1" applyBorder="1" applyAlignment="1">
      <alignment horizontal="left" vertical="center" wrapText="1"/>
    </xf>
    <xf numFmtId="2" fontId="11" fillId="2" borderId="23" xfId="0" applyNumberFormat="1" applyFont="1" applyFill="1" applyBorder="1" applyAlignment="1">
      <alignment horizontal="center" vertical="center" wrapText="1"/>
    </xf>
    <xf numFmtId="2" fontId="11" fillId="0" borderId="23" xfId="0" applyNumberFormat="1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left" vertical="center" wrapText="1"/>
    </xf>
    <xf numFmtId="2" fontId="11" fillId="2" borderId="26" xfId="0" applyNumberFormat="1" applyFont="1" applyFill="1" applyBorder="1" applyAlignment="1">
      <alignment horizontal="center" vertical="center" wrapText="1"/>
    </xf>
    <xf numFmtId="2" fontId="11" fillId="0" borderId="26" xfId="0" applyNumberFormat="1" applyFont="1" applyBorder="1" applyAlignment="1">
      <alignment horizontal="center" vertical="center" wrapText="1"/>
    </xf>
    <xf numFmtId="0" fontId="2" fillId="0" borderId="27" xfId="0" applyFont="1" applyBorder="1"/>
    <xf numFmtId="0" fontId="10" fillId="0" borderId="26" xfId="0" applyFont="1" applyBorder="1" applyAlignment="1">
      <alignment horizontal="center" vertical="center" wrapText="1"/>
    </xf>
    <xf numFmtId="0" fontId="2" fillId="0" borderId="28" xfId="0" applyFont="1" applyBorder="1"/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2" xfId="0" applyFont="1" applyBorder="1"/>
    <xf numFmtId="0" fontId="3" fillId="0" borderId="1" xfId="0" applyFont="1" applyBorder="1" applyAlignment="1">
      <alignment vertical="center"/>
    </xf>
    <xf numFmtId="165" fontId="9" fillId="0" borderId="0" xfId="0" applyNumberFormat="1" applyFont="1" applyAlignment="1">
      <alignment vertical="center"/>
    </xf>
    <xf numFmtId="0" fontId="15" fillId="0" borderId="1" xfId="0" applyFont="1" applyBorder="1" applyAlignment="1">
      <alignment horizontal="right" vertical="center"/>
    </xf>
    <xf numFmtId="166" fontId="16" fillId="0" borderId="0" xfId="0" applyNumberFormat="1" applyFont="1" applyAlignment="1">
      <alignment horizontal="left" vertical="center" wrapText="1"/>
    </xf>
    <xf numFmtId="0" fontId="16" fillId="0" borderId="0" xfId="0" applyFont="1" applyAlignment="1">
      <alignment horizontal="right" vertical="center" wrapText="1"/>
    </xf>
    <xf numFmtId="9" fontId="16" fillId="0" borderId="0" xfId="0" applyNumberFormat="1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167" fontId="16" fillId="0" borderId="0" xfId="0" applyNumberFormat="1" applyFont="1" applyAlignment="1">
      <alignment horizontal="left" vertical="center" wrapText="1"/>
    </xf>
    <xf numFmtId="2" fontId="17" fillId="0" borderId="0" xfId="0" applyNumberFormat="1" applyFont="1" applyAlignment="1">
      <alignment horizontal="right" vertical="center" wrapText="1"/>
    </xf>
    <xf numFmtId="4" fontId="16" fillId="0" borderId="0" xfId="0" applyNumberFormat="1" applyFont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2" fontId="17" fillId="0" borderId="0" xfId="0" applyNumberFormat="1" applyFont="1" applyAlignment="1">
      <alignment horizontal="left" vertical="center" wrapText="1"/>
    </xf>
    <xf numFmtId="2" fontId="16" fillId="0" borderId="0" xfId="0" applyNumberFormat="1" applyFont="1" applyAlignment="1">
      <alignment horizontal="left" vertical="center" wrapText="1"/>
    </xf>
    <xf numFmtId="0" fontId="10" fillId="0" borderId="1" xfId="0" applyFont="1" applyBorder="1"/>
    <xf numFmtId="0" fontId="16" fillId="0" borderId="0" xfId="0" applyFont="1" applyAlignment="1">
      <alignment horizontal="right" vertical="center"/>
    </xf>
    <xf numFmtId="0" fontId="15" fillId="6" borderId="22" xfId="0" applyFont="1" applyFill="1" applyBorder="1" applyAlignment="1">
      <alignment horizontal="center" vertical="center"/>
    </xf>
    <xf numFmtId="0" fontId="19" fillId="6" borderId="23" xfId="0" applyFont="1" applyFill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0" fontId="3" fillId="0" borderId="0" xfId="0" applyFont="1"/>
    <xf numFmtId="0" fontId="10" fillId="0" borderId="6" xfId="0" applyFont="1" applyBorder="1"/>
    <xf numFmtId="0" fontId="10" fillId="0" borderId="7" xfId="0" applyFont="1" applyBorder="1"/>
    <xf numFmtId="0" fontId="3" fillId="0" borderId="7" xfId="0" applyFont="1" applyBorder="1" applyAlignment="1">
      <alignment horizontal="right" vertical="center"/>
    </xf>
    <xf numFmtId="2" fontId="3" fillId="0" borderId="7" xfId="0" applyNumberFormat="1" applyFont="1" applyBorder="1" applyAlignment="1">
      <alignment horizontal="right" vertical="center"/>
    </xf>
    <xf numFmtId="0" fontId="3" fillId="0" borderId="7" xfId="0" applyFont="1" applyBorder="1"/>
    <xf numFmtId="0" fontId="10" fillId="0" borderId="8" xfId="0" applyFont="1" applyBorder="1"/>
    <xf numFmtId="1" fontId="22" fillId="0" borderId="0" xfId="0" applyNumberFormat="1" applyFont="1" applyAlignment="1">
      <alignment horizontal="right" vertical="top"/>
    </xf>
    <xf numFmtId="0" fontId="22" fillId="0" borderId="0" xfId="0" applyFont="1"/>
    <xf numFmtId="2" fontId="22" fillId="0" borderId="0" xfId="0" applyNumberFormat="1" applyFont="1" applyAlignment="1">
      <alignment horizontal="center" vertical="top"/>
    </xf>
    <xf numFmtId="2" fontId="22" fillId="0" borderId="0" xfId="0" applyNumberFormat="1" applyFont="1" applyAlignment="1">
      <alignment horizontal="right" vertical="top"/>
    </xf>
    <xf numFmtId="1" fontId="22" fillId="0" borderId="52" xfId="0" applyNumberFormat="1" applyFont="1" applyBorder="1" applyAlignment="1">
      <alignment horizontal="center" vertical="center"/>
    </xf>
    <xf numFmtId="0" fontId="22" fillId="0" borderId="52" xfId="0" applyFont="1" applyBorder="1" applyAlignment="1">
      <alignment horizontal="left" vertical="center"/>
    </xf>
    <xf numFmtId="0" fontId="22" fillId="0" borderId="52" xfId="0" applyFont="1" applyBorder="1" applyAlignment="1">
      <alignment vertical="center"/>
    </xf>
    <xf numFmtId="2" fontId="26" fillId="0" borderId="52" xfId="0" applyNumberFormat="1" applyFont="1" applyBorder="1" applyAlignment="1">
      <alignment horizontal="center" vertical="center" wrapText="1"/>
    </xf>
    <xf numFmtId="2" fontId="26" fillId="0" borderId="52" xfId="0" applyNumberFormat="1" applyFont="1" applyBorder="1" applyAlignment="1">
      <alignment horizontal="center" vertical="center"/>
    </xf>
    <xf numFmtId="2" fontId="22" fillId="0" borderId="52" xfId="0" applyNumberFormat="1" applyFont="1" applyBorder="1" applyAlignment="1">
      <alignment horizontal="center" vertical="center"/>
    </xf>
    <xf numFmtId="165" fontId="22" fillId="0" borderId="52" xfId="0" applyNumberFormat="1" applyFont="1" applyBorder="1" applyAlignment="1">
      <alignment horizontal="center" vertical="center"/>
    </xf>
    <xf numFmtId="0" fontId="22" fillId="0" borderId="52" xfId="0" applyFont="1" applyBorder="1" applyAlignment="1">
      <alignment horizontal="center" vertical="center"/>
    </xf>
    <xf numFmtId="0" fontId="23" fillId="5" borderId="54" xfId="0" applyFont="1" applyFill="1" applyBorder="1" applyAlignment="1">
      <alignment horizontal="right" vertical="top"/>
    </xf>
    <xf numFmtId="0" fontId="25" fillId="0" borderId="55" xfId="0" applyFont="1" applyBorder="1"/>
    <xf numFmtId="165" fontId="27" fillId="5" borderId="56" xfId="0" applyNumberFormat="1" applyFont="1" applyFill="1" applyBorder="1" applyAlignment="1">
      <alignment horizontal="right" vertical="top"/>
    </xf>
    <xf numFmtId="0" fontId="22" fillId="0" borderId="0" xfId="0" applyFont="1" applyAlignment="1">
      <alignment horizontal="left" vertical="top"/>
    </xf>
    <xf numFmtId="168" fontId="22" fillId="0" borderId="0" xfId="0" applyNumberFormat="1" applyFont="1" applyAlignment="1">
      <alignment horizontal="right" vertical="top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wrapText="1"/>
    </xf>
    <xf numFmtId="0" fontId="12" fillId="0" borderId="48" xfId="0" applyFont="1" applyBorder="1" applyAlignment="1">
      <alignment horizontal="center" vertical="center"/>
    </xf>
    <xf numFmtId="0" fontId="28" fillId="0" borderId="48" xfId="0" applyFont="1" applyBorder="1" applyAlignment="1">
      <alignment horizontal="center" vertical="center"/>
    </xf>
    <xf numFmtId="169" fontId="28" fillId="0" borderId="48" xfId="0" applyNumberFormat="1" applyFont="1" applyBorder="1" applyAlignment="1">
      <alignment horizontal="center" vertical="center"/>
    </xf>
    <xf numFmtId="169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28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5" fillId="0" borderId="62" xfId="0" applyFont="1" applyBorder="1" applyAlignment="1">
      <alignment horizontal="center" vertical="top"/>
    </xf>
    <xf numFmtId="0" fontId="9" fillId="7" borderId="23" xfId="0" applyFont="1" applyFill="1" applyBorder="1" applyAlignment="1">
      <alignment horizontal="center"/>
    </xf>
    <xf numFmtId="0" fontId="9" fillId="0" borderId="61" xfId="0" applyFont="1" applyBorder="1" applyAlignment="1">
      <alignment horizontal="center"/>
    </xf>
    <xf numFmtId="10" fontId="5" fillId="0" borderId="62" xfId="0" applyNumberFormat="1" applyFont="1" applyBorder="1" applyAlignment="1">
      <alignment horizontal="center" vertical="top"/>
    </xf>
    <xf numFmtId="0" fontId="9" fillId="0" borderId="23" xfId="0" applyFont="1" applyBorder="1" applyAlignment="1">
      <alignment horizontal="center"/>
    </xf>
    <xf numFmtId="0" fontId="32" fillId="0" borderId="23" xfId="0" applyFont="1" applyBorder="1"/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7" fillId="0" borderId="23" xfId="0" applyFont="1" applyBorder="1" applyAlignment="1">
      <alignment horizontal="center" vertical="center"/>
    </xf>
    <xf numFmtId="0" fontId="34" fillId="0" borderId="0" xfId="0" applyFont="1"/>
    <xf numFmtId="43" fontId="10" fillId="0" borderId="23" xfId="1" applyFont="1" applyBorder="1" applyAlignment="1">
      <alignment horizontal="center" vertical="center" wrapText="1"/>
    </xf>
    <xf numFmtId="43" fontId="11" fillId="2" borderId="23" xfId="1" applyFont="1" applyFill="1" applyBorder="1" applyAlignment="1">
      <alignment horizontal="center" vertical="center" wrapText="1"/>
    </xf>
    <xf numFmtId="43" fontId="10" fillId="0" borderId="23" xfId="1" applyFont="1" applyBorder="1" applyAlignment="1">
      <alignment horizontal="left" vertical="center" wrapText="1"/>
    </xf>
    <xf numFmtId="43" fontId="11" fillId="0" borderId="23" xfId="1" applyFont="1" applyBorder="1" applyAlignment="1">
      <alignment horizontal="center" vertical="center" wrapText="1"/>
    </xf>
    <xf numFmtId="43" fontId="10" fillId="0" borderId="23" xfId="1" applyFont="1" applyBorder="1" applyAlignment="1">
      <alignment horizontal="center" vertical="center"/>
    </xf>
    <xf numFmtId="43" fontId="10" fillId="0" borderId="26" xfId="1" applyFont="1" applyBorder="1" applyAlignment="1">
      <alignment horizontal="left" vertical="center" wrapText="1"/>
    </xf>
    <xf numFmtId="43" fontId="10" fillId="0" borderId="26" xfId="1" applyFont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center" vertical="center"/>
    </xf>
    <xf numFmtId="2" fontId="11" fillId="2" borderId="15" xfId="0" applyNumberFormat="1" applyFont="1" applyFill="1" applyBorder="1" applyAlignment="1">
      <alignment horizontal="center" vertical="center" wrapText="1"/>
    </xf>
    <xf numFmtId="165" fontId="11" fillId="0" borderId="15" xfId="0" applyNumberFormat="1" applyFont="1" applyBorder="1" applyAlignment="1">
      <alignment horizontal="left" vertical="center" wrapText="1"/>
    </xf>
    <xf numFmtId="165" fontId="10" fillId="3" borderId="15" xfId="0" applyNumberFormat="1" applyFont="1" applyFill="1" applyBorder="1" applyAlignment="1">
      <alignment horizontal="left" vertical="center" wrapText="1"/>
    </xf>
    <xf numFmtId="10" fontId="10" fillId="3" borderId="14" xfId="0" applyNumberFormat="1" applyFont="1" applyFill="1" applyBorder="1" applyAlignment="1">
      <alignment horizontal="center" vertical="center" wrapText="1"/>
    </xf>
    <xf numFmtId="0" fontId="36" fillId="0" borderId="12" xfId="0" applyFont="1" applyBorder="1" applyAlignment="1">
      <alignment horizontal="center" vertical="center"/>
    </xf>
    <xf numFmtId="10" fontId="10" fillId="3" borderId="16" xfId="0" applyNumberFormat="1" applyFont="1" applyFill="1" applyBorder="1" applyAlignment="1">
      <alignment horizontal="center" vertical="center" wrapText="1"/>
    </xf>
    <xf numFmtId="10" fontId="7" fillId="0" borderId="0" xfId="2" applyNumberFormat="1" applyFont="1" applyAlignment="1">
      <alignment vertical="center"/>
    </xf>
    <xf numFmtId="1" fontId="37" fillId="0" borderId="69" xfId="0" quotePrefix="1" applyNumberFormat="1" applyFont="1" applyBorder="1" applyAlignment="1">
      <alignment horizontal="center" vertical="center"/>
    </xf>
    <xf numFmtId="0" fontId="37" fillId="0" borderId="69" xfId="0" applyFont="1" applyBorder="1" applyAlignment="1">
      <alignment horizontal="left" vertical="center" wrapText="1"/>
    </xf>
    <xf numFmtId="4" fontId="37" fillId="0" borderId="69" xfId="0" applyNumberFormat="1" applyFont="1" applyBorder="1" applyAlignment="1">
      <alignment horizontal="center" vertical="center"/>
    </xf>
    <xf numFmtId="1" fontId="37" fillId="0" borderId="69" xfId="0" applyNumberFormat="1" applyFont="1" applyBorder="1" applyAlignment="1">
      <alignment horizontal="center" vertical="center"/>
    </xf>
    <xf numFmtId="49" fontId="37" fillId="0" borderId="69" xfId="3" applyNumberFormat="1" applyFont="1" applyBorder="1" applyAlignment="1">
      <alignment horizontal="center" vertical="center"/>
    </xf>
    <xf numFmtId="0" fontId="36" fillId="0" borderId="13" xfId="0" applyFont="1" applyBorder="1" applyAlignment="1">
      <alignment horizontal="center" vertical="center"/>
    </xf>
    <xf numFmtId="0" fontId="36" fillId="0" borderId="15" xfId="0" applyFont="1" applyBorder="1" applyAlignment="1">
      <alignment horizontal="center" vertical="center"/>
    </xf>
    <xf numFmtId="0" fontId="37" fillId="0" borderId="70" xfId="3" applyFont="1" applyBorder="1" applyAlignment="1">
      <alignment horizontal="center" vertical="center"/>
    </xf>
    <xf numFmtId="0" fontId="37" fillId="0" borderId="69" xfId="3" applyFont="1" applyBorder="1" applyAlignment="1">
      <alignment horizontal="center" vertical="center"/>
    </xf>
    <xf numFmtId="0" fontId="37" fillId="0" borderId="72" xfId="0" applyFont="1" applyBorder="1" applyAlignment="1">
      <alignment horizontal="left" vertical="center" wrapText="1"/>
    </xf>
    <xf numFmtId="4" fontId="37" fillId="0" borderId="70" xfId="0" applyNumberFormat="1" applyFont="1" applyBorder="1" applyAlignment="1">
      <alignment horizontal="center" vertical="center"/>
    </xf>
    <xf numFmtId="43" fontId="11" fillId="2" borderId="63" xfId="1" applyFont="1" applyFill="1" applyBorder="1" applyAlignment="1">
      <alignment horizontal="center" vertical="center" wrapText="1"/>
    </xf>
    <xf numFmtId="43" fontId="11" fillId="0" borderId="63" xfId="1" applyFont="1" applyBorder="1" applyAlignment="1">
      <alignment horizontal="center" vertical="center" wrapText="1"/>
    </xf>
    <xf numFmtId="43" fontId="10" fillId="0" borderId="63" xfId="1" applyFont="1" applyBorder="1" applyAlignment="1">
      <alignment horizontal="center" vertical="center" wrapText="1"/>
    </xf>
    <xf numFmtId="1" fontId="37" fillId="0" borderId="71" xfId="0" quotePrefix="1" applyNumberFormat="1" applyFont="1" applyBorder="1" applyAlignment="1">
      <alignment horizontal="center" vertical="center"/>
    </xf>
    <xf numFmtId="0" fontId="0" fillId="0" borderId="71" xfId="0" applyBorder="1"/>
    <xf numFmtId="2" fontId="11" fillId="2" borderId="71" xfId="0" applyNumberFormat="1" applyFont="1" applyFill="1" applyBorder="1" applyAlignment="1">
      <alignment horizontal="center" vertical="center" wrapText="1"/>
    </xf>
    <xf numFmtId="49" fontId="37" fillId="0" borderId="71" xfId="3" applyNumberFormat="1" applyFont="1" applyBorder="1" applyAlignment="1">
      <alignment horizontal="center" vertical="center" wrapText="1"/>
    </xf>
    <xf numFmtId="0" fontId="35" fillId="0" borderId="71" xfId="0" applyFont="1" applyBorder="1" applyAlignment="1">
      <alignment wrapText="1"/>
    </xf>
    <xf numFmtId="49" fontId="37" fillId="0" borderId="71" xfId="3" applyNumberFormat="1" applyFont="1" applyBorder="1" applyAlignment="1">
      <alignment horizontal="center" vertical="center"/>
    </xf>
    <xf numFmtId="0" fontId="35" fillId="0" borderId="71" xfId="0" applyFont="1" applyBorder="1"/>
    <xf numFmtId="0" fontId="37" fillId="0" borderId="71" xfId="3" applyFont="1" applyBorder="1" applyAlignment="1">
      <alignment horizontal="center" vertical="center"/>
    </xf>
    <xf numFmtId="0" fontId="0" fillId="0" borderId="65" xfId="0" applyBorder="1"/>
    <xf numFmtId="0" fontId="10" fillId="0" borderId="80" xfId="0" applyFont="1" applyBorder="1"/>
    <xf numFmtId="0" fontId="29" fillId="0" borderId="79" xfId="0" applyFont="1" applyBorder="1"/>
    <xf numFmtId="0" fontId="10" fillId="0" borderId="65" xfId="0" applyFont="1" applyBorder="1"/>
    <xf numFmtId="0" fontId="4" fillId="0" borderId="79" xfId="0" applyFont="1" applyBorder="1" applyAlignment="1">
      <alignment horizontal="center"/>
    </xf>
    <xf numFmtId="0" fontId="0" fillId="0" borderId="80" xfId="0" applyBorder="1"/>
    <xf numFmtId="0" fontId="4" fillId="0" borderId="65" xfId="0" applyFont="1" applyBorder="1" applyAlignment="1">
      <alignment horizontal="center"/>
    </xf>
    <xf numFmtId="0" fontId="4" fillId="0" borderId="80" xfId="0" applyFont="1" applyBorder="1" applyAlignment="1">
      <alignment horizontal="center"/>
    </xf>
    <xf numFmtId="0" fontId="30" fillId="0" borderId="82" xfId="0" applyFont="1" applyBorder="1" applyAlignment="1">
      <alignment horizontal="center"/>
    </xf>
    <xf numFmtId="0" fontId="3" fillId="0" borderId="83" xfId="0" applyFont="1" applyBorder="1" applyAlignment="1">
      <alignment horizontal="center" vertical="top"/>
    </xf>
    <xf numFmtId="0" fontId="5" fillId="0" borderId="83" xfId="0" applyFont="1" applyBorder="1" applyAlignment="1">
      <alignment vertical="top"/>
    </xf>
    <xf numFmtId="0" fontId="10" fillId="0" borderId="86" xfId="0" applyFont="1" applyBorder="1"/>
    <xf numFmtId="0" fontId="10" fillId="0" borderId="63" xfId="0" applyFont="1" applyBorder="1" applyAlignment="1">
      <alignment horizontal="center"/>
    </xf>
    <xf numFmtId="0" fontId="10" fillId="8" borderId="85" xfId="0" applyFont="1" applyFill="1" applyBorder="1" applyAlignment="1">
      <alignment horizontal="right"/>
    </xf>
    <xf numFmtId="0" fontId="10" fillId="0" borderId="64" xfId="0" applyFont="1" applyBorder="1" applyAlignment="1">
      <alignment horizontal="center"/>
    </xf>
    <xf numFmtId="0" fontId="10" fillId="8" borderId="82" xfId="0" applyFont="1" applyFill="1" applyBorder="1" applyAlignment="1">
      <alignment horizontal="right"/>
    </xf>
    <xf numFmtId="0" fontId="9" fillId="0" borderId="86" xfId="0" applyFont="1" applyBorder="1"/>
    <xf numFmtId="0" fontId="9" fillId="0" borderId="64" xfId="0" applyFont="1" applyBorder="1" applyAlignment="1">
      <alignment horizontal="center"/>
    </xf>
    <xf numFmtId="0" fontId="9" fillId="0" borderId="82" xfId="0" applyFont="1" applyBorder="1" applyAlignment="1">
      <alignment horizontal="right"/>
    </xf>
    <xf numFmtId="0" fontId="9" fillId="0" borderId="83" xfId="0" applyFont="1" applyBorder="1"/>
    <xf numFmtId="0" fontId="9" fillId="0" borderId="87" xfId="0" applyFont="1" applyBorder="1" applyAlignment="1">
      <alignment horizontal="right"/>
    </xf>
    <xf numFmtId="0" fontId="6" fillId="0" borderId="65" xfId="0" applyFont="1" applyBorder="1"/>
    <xf numFmtId="0" fontId="6" fillId="0" borderId="80" xfId="0" applyFont="1" applyBorder="1"/>
    <xf numFmtId="0" fontId="6" fillId="0" borderId="79" xfId="0" applyFont="1" applyBorder="1"/>
    <xf numFmtId="0" fontId="10" fillId="0" borderId="79" xfId="0" applyFont="1" applyBorder="1"/>
    <xf numFmtId="0" fontId="10" fillId="0" borderId="79" xfId="0" applyFont="1" applyBorder="1" applyAlignment="1">
      <alignment horizontal="left"/>
    </xf>
    <xf numFmtId="0" fontId="10" fillId="0" borderId="65" xfId="0" applyFont="1" applyBorder="1" applyAlignment="1">
      <alignment horizontal="left"/>
    </xf>
    <xf numFmtId="0" fontId="31" fillId="4" borderId="79" xfId="0" applyFont="1" applyFill="1" applyBorder="1"/>
    <xf numFmtId="0" fontId="31" fillId="4" borderId="65" xfId="0" applyFont="1" applyFill="1" applyBorder="1"/>
    <xf numFmtId="0" fontId="31" fillId="4" borderId="80" xfId="0" applyFont="1" applyFill="1" applyBorder="1"/>
    <xf numFmtId="0" fontId="5" fillId="0" borderId="79" xfId="0" applyFont="1" applyBorder="1" applyAlignment="1">
      <alignment horizontal="left"/>
    </xf>
    <xf numFmtId="0" fontId="5" fillId="0" borderId="65" xfId="0" applyFont="1" applyBorder="1" applyAlignment="1">
      <alignment horizontal="left"/>
    </xf>
    <xf numFmtId="0" fontId="9" fillId="0" borderId="88" xfId="0" applyFont="1" applyBorder="1" applyAlignment="1">
      <alignment horizontal="right"/>
    </xf>
    <xf numFmtId="4" fontId="32" fillId="0" borderId="88" xfId="0" applyNumberFormat="1" applyFont="1" applyBorder="1" applyAlignment="1">
      <alignment horizontal="right"/>
    </xf>
    <xf numFmtId="0" fontId="5" fillId="0" borderId="89" xfId="0" applyFont="1" applyBorder="1" applyAlignment="1">
      <alignment vertical="top"/>
    </xf>
    <xf numFmtId="10" fontId="5" fillId="0" borderId="90" xfId="0" applyNumberFormat="1" applyFont="1" applyBorder="1" applyAlignment="1">
      <alignment horizontal="center" vertical="top"/>
    </xf>
    <xf numFmtId="0" fontId="10" fillId="0" borderId="91" xfId="0" applyFont="1" applyBorder="1"/>
    <xf numFmtId="0" fontId="8" fillId="11" borderId="9" xfId="0" applyFont="1" applyFill="1" applyBorder="1" applyAlignment="1">
      <alignment horizontal="center" vertical="center"/>
    </xf>
    <xf numFmtId="0" fontId="8" fillId="11" borderId="10" xfId="0" applyFont="1" applyFill="1" applyBorder="1" applyAlignment="1">
      <alignment horizontal="center" vertical="center" wrapText="1"/>
    </xf>
    <xf numFmtId="0" fontId="8" fillId="11" borderId="10" xfId="0" applyFont="1" applyFill="1" applyBorder="1" applyAlignment="1">
      <alignment horizontal="center" vertical="center"/>
    </xf>
    <xf numFmtId="164" fontId="8" fillId="11" borderId="10" xfId="0" applyNumberFormat="1" applyFont="1" applyFill="1" applyBorder="1" applyAlignment="1">
      <alignment horizontal="center" vertical="center" wrapText="1"/>
    </xf>
    <xf numFmtId="0" fontId="8" fillId="11" borderId="11" xfId="0" applyFont="1" applyFill="1" applyBorder="1" applyAlignment="1">
      <alignment horizontal="center" vertical="center" wrapText="1"/>
    </xf>
    <xf numFmtId="0" fontId="9" fillId="12" borderId="9" xfId="0" applyFont="1" applyFill="1" applyBorder="1" applyAlignment="1">
      <alignment horizontal="center" vertical="center"/>
    </xf>
    <xf numFmtId="0" fontId="9" fillId="12" borderId="10" xfId="0" applyFont="1" applyFill="1" applyBorder="1" applyAlignment="1">
      <alignment vertical="center"/>
    </xf>
    <xf numFmtId="0" fontId="9" fillId="12" borderId="10" xfId="0" applyFont="1" applyFill="1" applyBorder="1" applyAlignment="1">
      <alignment horizontal="left" vertical="center"/>
    </xf>
    <xf numFmtId="165" fontId="9" fillId="12" borderId="10" xfId="0" applyNumberFormat="1" applyFont="1" applyFill="1" applyBorder="1" applyAlignment="1">
      <alignment vertical="center"/>
    </xf>
    <xf numFmtId="10" fontId="9" fillId="12" borderId="11" xfId="0" applyNumberFormat="1" applyFont="1" applyFill="1" applyBorder="1" applyAlignment="1">
      <alignment horizontal="center" vertical="center"/>
    </xf>
    <xf numFmtId="0" fontId="6" fillId="12" borderId="10" xfId="0" applyFont="1" applyFill="1" applyBorder="1" applyAlignment="1">
      <alignment vertical="center"/>
    </xf>
    <xf numFmtId="0" fontId="9" fillId="12" borderId="10" xfId="0" applyFont="1" applyFill="1" applyBorder="1" applyAlignment="1">
      <alignment horizontal="center" vertical="center"/>
    </xf>
    <xf numFmtId="0" fontId="9" fillId="12" borderId="10" xfId="0" applyFont="1" applyFill="1" applyBorder="1" applyAlignment="1">
      <alignment horizontal="right" vertical="center"/>
    </xf>
    <xf numFmtId="165" fontId="6" fillId="12" borderId="10" xfId="0" applyNumberFormat="1" applyFont="1" applyFill="1" applyBorder="1" applyAlignment="1">
      <alignment vertical="center"/>
    </xf>
    <xf numFmtId="165" fontId="9" fillId="13" borderId="10" xfId="0" applyNumberFormat="1" applyFont="1" applyFill="1" applyBorder="1" applyAlignment="1">
      <alignment horizontal="center" vertical="center"/>
    </xf>
    <xf numFmtId="10" fontId="6" fillId="13" borderId="10" xfId="0" applyNumberFormat="1" applyFont="1" applyFill="1" applyBorder="1" applyAlignment="1">
      <alignment horizontal="center" vertical="center"/>
    </xf>
    <xf numFmtId="165" fontId="9" fillId="13" borderId="20" xfId="0" applyNumberFormat="1" applyFont="1" applyFill="1" applyBorder="1" applyAlignment="1">
      <alignment horizontal="center" vertical="center"/>
    </xf>
    <xf numFmtId="0" fontId="8" fillId="15" borderId="21" xfId="0" applyFont="1" applyFill="1" applyBorder="1" applyAlignment="1">
      <alignment horizontal="center" vertical="center"/>
    </xf>
    <xf numFmtId="0" fontId="8" fillId="15" borderId="21" xfId="0" applyFont="1" applyFill="1" applyBorder="1" applyAlignment="1">
      <alignment horizontal="center" vertical="center" wrapText="1"/>
    </xf>
    <xf numFmtId="2" fontId="8" fillId="15" borderId="21" xfId="0" applyNumberFormat="1" applyFont="1" applyFill="1" applyBorder="1" applyAlignment="1">
      <alignment horizontal="center" vertical="center" wrapText="1"/>
    </xf>
    <xf numFmtId="43" fontId="9" fillId="16" borderId="23" xfId="1" applyFont="1" applyFill="1" applyBorder="1" applyAlignment="1">
      <alignment horizontal="left" vertical="center"/>
    </xf>
    <xf numFmtId="43" fontId="9" fillId="16" borderId="23" xfId="1" applyFont="1" applyFill="1" applyBorder="1" applyAlignment="1">
      <alignment horizontal="right" vertical="center"/>
    </xf>
    <xf numFmtId="43" fontId="9" fillId="16" borderId="23" xfId="1" applyFont="1" applyFill="1" applyBorder="1" applyAlignment="1">
      <alignment horizontal="center" vertical="center"/>
    </xf>
    <xf numFmtId="43" fontId="9" fillId="16" borderId="23" xfId="1" applyFont="1" applyFill="1" applyBorder="1" applyAlignment="1">
      <alignment vertical="center"/>
    </xf>
    <xf numFmtId="43" fontId="6" fillId="16" borderId="23" xfId="1" applyFont="1" applyFill="1" applyBorder="1" applyAlignment="1">
      <alignment vertical="center"/>
    </xf>
    <xf numFmtId="43" fontId="6" fillId="16" borderId="23" xfId="1" applyFont="1" applyFill="1" applyBorder="1" applyAlignment="1">
      <alignment horizontal="center" vertical="center"/>
    </xf>
    <xf numFmtId="0" fontId="9" fillId="16" borderId="23" xfId="0" applyFont="1" applyFill="1" applyBorder="1" applyAlignment="1">
      <alignment horizontal="left" vertical="center"/>
    </xf>
    <xf numFmtId="0" fontId="6" fillId="16" borderId="23" xfId="0" applyFont="1" applyFill="1" applyBorder="1" applyAlignment="1">
      <alignment vertical="center"/>
    </xf>
    <xf numFmtId="2" fontId="6" fillId="16" borderId="23" xfId="0" applyNumberFormat="1" applyFont="1" applyFill="1" applyBorder="1" applyAlignment="1">
      <alignment horizontal="center" vertical="center"/>
    </xf>
    <xf numFmtId="2" fontId="9" fillId="16" borderId="23" xfId="0" applyNumberFormat="1" applyFont="1" applyFill="1" applyBorder="1" applyAlignment="1">
      <alignment horizontal="center" vertical="center"/>
    </xf>
    <xf numFmtId="0" fontId="9" fillId="16" borderId="23" xfId="0" applyFont="1" applyFill="1" applyBorder="1" applyAlignment="1">
      <alignment vertical="center"/>
    </xf>
    <xf numFmtId="0" fontId="8" fillId="15" borderId="93" xfId="0" applyFont="1" applyFill="1" applyBorder="1" applyAlignment="1">
      <alignment horizontal="center" vertical="center"/>
    </xf>
    <xf numFmtId="0" fontId="8" fillId="15" borderId="92" xfId="0" applyFont="1" applyFill="1" applyBorder="1" applyAlignment="1">
      <alignment horizontal="center" vertical="center" wrapText="1"/>
    </xf>
    <xf numFmtId="0" fontId="9" fillId="16" borderId="83" xfId="0" applyFont="1" applyFill="1" applyBorder="1" applyAlignment="1">
      <alignment horizontal="center" vertical="center"/>
    </xf>
    <xf numFmtId="0" fontId="9" fillId="16" borderId="61" xfId="0" applyFont="1" applyFill="1" applyBorder="1" applyAlignment="1">
      <alignment horizontal="left" vertical="center"/>
    </xf>
    <xf numFmtId="0" fontId="9" fillId="16" borderId="61" xfId="0" applyFont="1" applyFill="1" applyBorder="1" applyAlignment="1">
      <alignment vertical="center"/>
    </xf>
    <xf numFmtId="2" fontId="9" fillId="16" borderId="61" xfId="0" applyNumberFormat="1" applyFont="1" applyFill="1" applyBorder="1" applyAlignment="1">
      <alignment horizontal="center" vertical="center"/>
    </xf>
    <xf numFmtId="10" fontId="9" fillId="16" borderId="87" xfId="0" applyNumberFormat="1" applyFont="1" applyFill="1" applyBorder="1" applyAlignment="1">
      <alignment horizontal="center" vertical="center"/>
    </xf>
    <xf numFmtId="43" fontId="10" fillId="0" borderId="94" xfId="1" applyFont="1" applyBorder="1" applyAlignment="1">
      <alignment horizontal="center" vertical="center" wrapText="1"/>
    </xf>
    <xf numFmtId="43" fontId="11" fillId="0" borderId="88" xfId="1" applyFont="1" applyBorder="1" applyAlignment="1">
      <alignment horizontal="left" vertical="center" wrapText="1"/>
    </xf>
    <xf numFmtId="0" fontId="9" fillId="16" borderId="94" xfId="0" applyFont="1" applyFill="1" applyBorder="1" applyAlignment="1">
      <alignment horizontal="center" vertical="center"/>
    </xf>
    <xf numFmtId="0" fontId="9" fillId="16" borderId="88" xfId="0" applyFont="1" applyFill="1" applyBorder="1" applyAlignment="1">
      <alignment horizontal="center" vertical="center"/>
    </xf>
    <xf numFmtId="0" fontId="10" fillId="0" borderId="94" xfId="0" applyFont="1" applyBorder="1" applyAlignment="1">
      <alignment horizontal="center" vertical="center" wrapText="1"/>
    </xf>
    <xf numFmtId="165" fontId="11" fillId="0" borderId="88" xfId="0" applyNumberFormat="1" applyFont="1" applyBorder="1" applyAlignment="1">
      <alignment horizontal="center" vertical="center" wrapText="1"/>
    </xf>
    <xf numFmtId="0" fontId="10" fillId="0" borderId="95" xfId="0" applyFont="1" applyBorder="1" applyAlignment="1">
      <alignment horizontal="center" vertical="center" wrapText="1"/>
    </xf>
    <xf numFmtId="165" fontId="11" fillId="0" borderId="96" xfId="0" applyNumberFormat="1" applyFont="1" applyBorder="1" applyAlignment="1">
      <alignment horizontal="center" vertical="center" wrapText="1"/>
    </xf>
    <xf numFmtId="43" fontId="9" fillId="16" borderId="94" xfId="1" applyFont="1" applyFill="1" applyBorder="1" applyAlignment="1">
      <alignment horizontal="center" vertical="center"/>
    </xf>
    <xf numFmtId="43" fontId="9" fillId="16" borderId="88" xfId="1" applyFont="1" applyFill="1" applyBorder="1" applyAlignment="1">
      <alignment horizontal="center" vertical="center"/>
    </xf>
    <xf numFmtId="43" fontId="10" fillId="0" borderId="94" xfId="1" applyFont="1" applyBorder="1" applyAlignment="1">
      <alignment horizontal="center" vertical="center"/>
    </xf>
    <xf numFmtId="43" fontId="10" fillId="0" borderId="95" xfId="1" applyFont="1" applyBorder="1" applyAlignment="1">
      <alignment horizontal="center" vertical="center"/>
    </xf>
    <xf numFmtId="43" fontId="11" fillId="0" borderId="96" xfId="1" applyFont="1" applyBorder="1" applyAlignment="1">
      <alignment horizontal="left" vertical="center" wrapText="1"/>
    </xf>
    <xf numFmtId="0" fontId="36" fillId="0" borderId="81" xfId="0" applyFont="1" applyBorder="1" applyAlignment="1">
      <alignment horizontal="center" vertical="center"/>
    </xf>
    <xf numFmtId="43" fontId="39" fillId="0" borderId="96" xfId="1" applyFont="1" applyBorder="1" applyAlignment="1">
      <alignment horizontal="left" vertical="center" wrapText="1"/>
    </xf>
    <xf numFmtId="0" fontId="8" fillId="17" borderId="98" xfId="0" applyFont="1" applyFill="1" applyBorder="1" applyAlignment="1">
      <alignment horizontal="center" vertical="center" wrapText="1"/>
    </xf>
    <xf numFmtId="2" fontId="8" fillId="17" borderId="98" xfId="0" applyNumberFormat="1" applyFont="1" applyFill="1" applyBorder="1" applyAlignment="1">
      <alignment horizontal="center" vertical="center" wrapText="1"/>
    </xf>
    <xf numFmtId="0" fontId="8" fillId="17" borderId="89" xfId="0" applyFont="1" applyFill="1" applyBorder="1" applyAlignment="1">
      <alignment horizontal="center" vertical="center"/>
    </xf>
    <xf numFmtId="0" fontId="8" fillId="17" borderId="98" xfId="0" applyFont="1" applyFill="1" applyBorder="1" applyAlignment="1">
      <alignment horizontal="center" vertical="center"/>
    </xf>
    <xf numFmtId="0" fontId="8" fillId="17" borderId="99" xfId="0" applyFont="1" applyFill="1" applyBorder="1" applyAlignment="1">
      <alignment horizontal="center" vertical="center" wrapText="1"/>
    </xf>
    <xf numFmtId="0" fontId="36" fillId="0" borderId="100" xfId="0" applyFont="1" applyBorder="1" applyAlignment="1">
      <alignment horizontal="center" vertical="center"/>
    </xf>
    <xf numFmtId="0" fontId="37" fillId="0" borderId="101" xfId="0" applyFont="1" applyBorder="1" applyAlignment="1">
      <alignment horizontal="left" vertical="center" wrapText="1"/>
    </xf>
    <xf numFmtId="0" fontId="37" fillId="0" borderId="102" xfId="3" applyFont="1" applyBorder="1" applyAlignment="1">
      <alignment horizontal="center" vertical="center"/>
    </xf>
    <xf numFmtId="0" fontId="0" fillId="0" borderId="102" xfId="0" applyBorder="1"/>
    <xf numFmtId="2" fontId="11" fillId="2" borderId="102" xfId="0" applyNumberFormat="1" applyFont="1" applyFill="1" applyBorder="1" applyAlignment="1">
      <alignment horizontal="center" vertical="center" wrapText="1"/>
    </xf>
    <xf numFmtId="0" fontId="36" fillId="0" borderId="103" xfId="0" applyFont="1" applyBorder="1" applyAlignment="1">
      <alignment horizontal="center" vertical="center"/>
    </xf>
    <xf numFmtId="43" fontId="39" fillId="0" borderId="104" xfId="1" applyFont="1" applyBorder="1" applyAlignment="1">
      <alignment horizontal="left" vertical="center" wrapText="1"/>
    </xf>
    <xf numFmtId="49" fontId="24" fillId="11" borderId="39" xfId="0" applyNumberFormat="1" applyFont="1" applyFill="1" applyBorder="1" applyAlignment="1">
      <alignment horizontal="center" vertical="top"/>
    </xf>
    <xf numFmtId="0" fontId="24" fillId="11" borderId="40" xfId="0" applyFont="1" applyFill="1" applyBorder="1" applyAlignment="1">
      <alignment horizontal="left" vertical="top"/>
    </xf>
    <xf numFmtId="0" fontId="25" fillId="22" borderId="41" xfId="0" applyFont="1" applyFill="1" applyBorder="1"/>
    <xf numFmtId="0" fontId="24" fillId="11" borderId="42" xfId="0" applyFont="1" applyFill="1" applyBorder="1" applyAlignment="1">
      <alignment vertical="top"/>
    </xf>
    <xf numFmtId="43" fontId="0" fillId="0" borderId="0" xfId="0" applyNumberFormat="1"/>
    <xf numFmtId="1" fontId="44" fillId="24" borderId="69" xfId="5" applyNumberFormat="1" applyFont="1" applyFill="1" applyBorder="1" applyAlignment="1">
      <alignment horizontal="center" vertical="top" shrinkToFit="1"/>
    </xf>
    <xf numFmtId="0" fontId="45" fillId="0" borderId="69" xfId="5" applyFont="1" applyBorder="1" applyAlignment="1">
      <alignment horizontal="right" vertical="top" wrapText="1"/>
    </xf>
    <xf numFmtId="0" fontId="45" fillId="0" borderId="69" xfId="5" applyFont="1" applyBorder="1" applyAlignment="1">
      <alignment horizontal="right" vertical="top" wrapText="1" indent="1"/>
    </xf>
    <xf numFmtId="4" fontId="42" fillId="0" borderId="69" xfId="5" applyNumberFormat="1" applyFont="1" applyBorder="1" applyAlignment="1">
      <alignment horizontal="right" vertical="center" wrapText="1"/>
    </xf>
    <xf numFmtId="0" fontId="42" fillId="24" borderId="69" xfId="5" applyFont="1" applyFill="1" applyBorder="1" applyAlignment="1">
      <alignment horizontal="center" vertical="top" wrapText="1"/>
    </xf>
    <xf numFmtId="44" fontId="45" fillId="0" borderId="69" xfId="5" applyNumberFormat="1" applyFont="1" applyBorder="1" applyAlignment="1">
      <alignment horizontal="right" vertical="top" wrapText="1"/>
    </xf>
    <xf numFmtId="44" fontId="45" fillId="0" borderId="69" xfId="6" applyFont="1" applyBorder="1" applyAlignment="1">
      <alignment horizontal="right" vertical="top" wrapText="1"/>
    </xf>
    <xf numFmtId="44" fontId="42" fillId="0" borderId="69" xfId="5" applyNumberFormat="1" applyFont="1" applyBorder="1" applyAlignment="1">
      <alignment horizontal="right" vertical="center" wrapText="1"/>
    </xf>
    <xf numFmtId="0" fontId="45" fillId="25" borderId="69" xfId="5" applyFont="1" applyFill="1" applyBorder="1" applyAlignment="1">
      <alignment horizontal="left" vertical="top" wrapText="1"/>
    </xf>
    <xf numFmtId="0" fontId="43" fillId="25" borderId="69" xfId="5" applyFont="1" applyFill="1" applyBorder="1" applyAlignment="1">
      <alignment horizontal="left" wrapText="1"/>
    </xf>
    <xf numFmtId="0" fontId="45" fillId="26" borderId="69" xfId="5" applyFont="1" applyFill="1" applyBorder="1" applyAlignment="1">
      <alignment horizontal="left" vertical="center" wrapText="1"/>
    </xf>
    <xf numFmtId="0" fontId="43" fillId="26" borderId="69" xfId="5" applyFont="1" applyFill="1" applyBorder="1" applyAlignment="1">
      <alignment horizontal="left" vertical="center" wrapText="1"/>
    </xf>
    <xf numFmtId="0" fontId="43" fillId="26" borderId="69" xfId="5" applyFont="1" applyFill="1" applyBorder="1" applyAlignment="1">
      <alignment horizontal="left" wrapText="1"/>
    </xf>
    <xf numFmtId="0" fontId="43" fillId="26" borderId="69" xfId="5" applyFont="1" applyFill="1" applyBorder="1" applyAlignment="1">
      <alignment vertical="top" wrapText="1"/>
    </xf>
    <xf numFmtId="0" fontId="45" fillId="27" borderId="69" xfId="5" applyFont="1" applyFill="1" applyBorder="1" applyAlignment="1">
      <alignment horizontal="left" vertical="center" wrapText="1"/>
    </xf>
    <xf numFmtId="0" fontId="43" fillId="27" borderId="69" xfId="5" applyFont="1" applyFill="1" applyBorder="1" applyAlignment="1">
      <alignment horizontal="left" wrapText="1"/>
    </xf>
    <xf numFmtId="0" fontId="45" fillId="28" borderId="69" xfId="5" applyFont="1" applyFill="1" applyBorder="1" applyAlignment="1">
      <alignment horizontal="left" vertical="top" wrapText="1"/>
    </xf>
    <xf numFmtId="0" fontId="43" fillId="28" borderId="69" xfId="5" applyFont="1" applyFill="1" applyBorder="1" applyAlignment="1">
      <alignment horizontal="left" wrapText="1"/>
    </xf>
    <xf numFmtId="0" fontId="45" fillId="24" borderId="69" xfId="5" applyFont="1" applyFill="1" applyBorder="1" applyAlignment="1">
      <alignment horizontal="left" vertical="center" wrapText="1"/>
    </xf>
    <xf numFmtId="0" fontId="43" fillId="24" borderId="69" xfId="5" applyFont="1" applyFill="1" applyBorder="1" applyAlignment="1">
      <alignment vertical="center" wrapText="1"/>
    </xf>
    <xf numFmtId="0" fontId="43" fillId="24" borderId="69" xfId="5" applyFont="1" applyFill="1" applyBorder="1" applyAlignment="1">
      <alignment horizontal="left" wrapText="1"/>
    </xf>
    <xf numFmtId="0" fontId="43" fillId="24" borderId="69" xfId="5" applyFont="1" applyFill="1" applyBorder="1" applyAlignment="1">
      <alignment vertical="top" wrapText="1"/>
    </xf>
    <xf numFmtId="170" fontId="44" fillId="29" borderId="69" xfId="5" applyNumberFormat="1" applyFont="1" applyFill="1" applyBorder="1" applyAlignment="1">
      <alignment horizontal="left" vertical="top" shrinkToFit="1"/>
    </xf>
    <xf numFmtId="44" fontId="42" fillId="29" borderId="69" xfId="6" applyFont="1" applyFill="1" applyBorder="1" applyAlignment="1">
      <alignment horizontal="center" vertical="center" wrapText="1"/>
    </xf>
    <xf numFmtId="0" fontId="43" fillId="29" borderId="69" xfId="5" applyFont="1" applyFill="1" applyBorder="1" applyAlignment="1">
      <alignment horizontal="left" wrapText="1"/>
    </xf>
    <xf numFmtId="9" fontId="45" fillId="27" borderId="69" xfId="2" applyFont="1" applyFill="1" applyBorder="1" applyAlignment="1">
      <alignment horizontal="center" vertical="center" wrapText="1"/>
    </xf>
    <xf numFmtId="9" fontId="45" fillId="28" borderId="69" xfId="2" applyFont="1" applyFill="1" applyBorder="1" applyAlignment="1">
      <alignment horizontal="center" vertical="center" wrapText="1"/>
    </xf>
    <xf numFmtId="9" fontId="45" fillId="24" borderId="69" xfId="2" applyFont="1" applyFill="1" applyBorder="1" applyAlignment="1">
      <alignment horizontal="center" vertical="center" wrapText="1"/>
    </xf>
    <xf numFmtId="44" fontId="0" fillId="0" borderId="0" xfId="0" applyNumberFormat="1"/>
    <xf numFmtId="9" fontId="42" fillId="26" borderId="69" xfId="2" applyFont="1" applyFill="1" applyBorder="1" applyAlignment="1">
      <alignment horizontal="center" vertical="center" wrapText="1"/>
    </xf>
    <xf numFmtId="9" fontId="42" fillId="27" borderId="69" xfId="2" applyFont="1" applyFill="1" applyBorder="1" applyAlignment="1">
      <alignment horizontal="center" vertical="center" wrapText="1"/>
    </xf>
    <xf numFmtId="9" fontId="42" fillId="28" borderId="69" xfId="2" applyFont="1" applyFill="1" applyBorder="1" applyAlignment="1">
      <alignment horizontal="center" vertical="center" wrapText="1"/>
    </xf>
    <xf numFmtId="9" fontId="42" fillId="24" borderId="69" xfId="2" applyFont="1" applyFill="1" applyBorder="1" applyAlignment="1">
      <alignment horizontal="center" vertical="center" wrapText="1"/>
    </xf>
    <xf numFmtId="9" fontId="43" fillId="27" borderId="69" xfId="2" applyFont="1" applyFill="1" applyBorder="1" applyAlignment="1">
      <alignment horizontal="center" vertical="center" wrapText="1"/>
    </xf>
    <xf numFmtId="10" fontId="45" fillId="26" borderId="69" xfId="2" applyNumberFormat="1" applyFont="1" applyFill="1" applyBorder="1" applyAlignment="1">
      <alignment horizontal="center" vertical="center" wrapText="1"/>
    </xf>
    <xf numFmtId="0" fontId="46" fillId="29" borderId="69" xfId="5" applyFont="1" applyFill="1" applyBorder="1" applyAlignment="1">
      <alignment horizontal="center" vertical="center" wrapText="1"/>
    </xf>
    <xf numFmtId="9" fontId="42" fillId="25" borderId="69" xfId="2" applyFont="1" applyFill="1" applyBorder="1" applyAlignment="1">
      <alignment horizontal="center" vertical="center" wrapText="1"/>
    </xf>
    <xf numFmtId="9" fontId="45" fillId="25" borderId="69" xfId="2" applyFont="1" applyFill="1" applyBorder="1" applyAlignment="1">
      <alignment horizontal="center" vertical="center" wrapText="1"/>
    </xf>
    <xf numFmtId="0" fontId="45" fillId="25" borderId="69" xfId="5" applyFont="1" applyFill="1" applyBorder="1" applyAlignment="1">
      <alignment horizontal="center" vertical="center" wrapText="1"/>
    </xf>
    <xf numFmtId="44" fontId="46" fillId="25" borderId="69" xfId="4" applyFont="1" applyFill="1" applyBorder="1" applyAlignment="1">
      <alignment horizontal="center" vertical="center" wrapText="1"/>
    </xf>
    <xf numFmtId="44" fontId="43" fillId="25" borderId="69" xfId="5" applyNumberFormat="1" applyFont="1" applyFill="1" applyBorder="1" applyAlignment="1">
      <alignment horizontal="center" vertical="center" wrapText="1"/>
    </xf>
    <xf numFmtId="0" fontId="43" fillId="25" borderId="69" xfId="5" applyFont="1" applyFill="1" applyBorder="1" applyAlignment="1">
      <alignment horizontal="center" vertical="center" wrapText="1"/>
    </xf>
    <xf numFmtId="44" fontId="46" fillId="26" borderId="69" xfId="4" applyFont="1" applyFill="1" applyBorder="1" applyAlignment="1">
      <alignment horizontal="center" vertical="center" wrapText="1"/>
    </xf>
    <xf numFmtId="44" fontId="46" fillId="27" borderId="69" xfId="4" applyFont="1" applyFill="1" applyBorder="1" applyAlignment="1">
      <alignment horizontal="center" vertical="center" wrapText="1"/>
    </xf>
    <xf numFmtId="44" fontId="46" fillId="28" borderId="69" xfId="4" applyFont="1" applyFill="1" applyBorder="1" applyAlignment="1">
      <alignment horizontal="center" vertical="center" wrapText="1"/>
    </xf>
    <xf numFmtId="44" fontId="46" fillId="24" borderId="69" xfId="4" applyFont="1" applyFill="1" applyBorder="1" applyAlignment="1">
      <alignment horizontal="center" vertical="center" wrapText="1"/>
    </xf>
    <xf numFmtId="9" fontId="43" fillId="28" borderId="69" xfId="2" applyFont="1" applyFill="1" applyBorder="1" applyAlignment="1">
      <alignment horizontal="center" vertical="center" wrapText="1"/>
    </xf>
    <xf numFmtId="44" fontId="43" fillId="26" borderId="69" xfId="5" applyNumberFormat="1" applyFont="1" applyFill="1" applyBorder="1" applyAlignment="1">
      <alignment horizontal="center" vertical="center" wrapText="1"/>
    </xf>
    <xf numFmtId="44" fontId="43" fillId="27" borderId="69" xfId="5" applyNumberFormat="1" applyFont="1" applyFill="1" applyBorder="1" applyAlignment="1">
      <alignment horizontal="center" vertical="center" wrapText="1"/>
    </xf>
    <xf numFmtId="44" fontId="43" fillId="28" borderId="69" xfId="5" applyNumberFormat="1" applyFont="1" applyFill="1" applyBorder="1" applyAlignment="1">
      <alignment horizontal="center" vertical="center" wrapText="1"/>
    </xf>
    <xf numFmtId="44" fontId="43" fillId="24" borderId="69" xfId="5" applyNumberFormat="1" applyFont="1" applyFill="1" applyBorder="1" applyAlignment="1">
      <alignment horizontal="center" vertical="center" wrapText="1"/>
    </xf>
    <xf numFmtId="44" fontId="43" fillId="29" borderId="69" xfId="5" applyNumberFormat="1" applyFont="1" applyFill="1" applyBorder="1" applyAlignment="1">
      <alignment horizontal="center" vertical="center" wrapText="1"/>
    </xf>
    <xf numFmtId="10" fontId="45" fillId="29" borderId="69" xfId="2" applyNumberFormat="1" applyFont="1" applyFill="1" applyBorder="1" applyAlignment="1">
      <alignment horizontal="center" vertical="center" wrapText="1"/>
    </xf>
    <xf numFmtId="10" fontId="0" fillId="0" borderId="0" xfId="2" applyNumberFormat="1" applyFont="1"/>
    <xf numFmtId="44" fontId="46" fillId="29" borderId="69" xfId="5" applyNumberFormat="1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65" xfId="0" applyFont="1" applyBorder="1" applyAlignment="1">
      <alignment horizontal="left" vertical="center" wrapText="1"/>
    </xf>
    <xf numFmtId="0" fontId="47" fillId="0" borderId="76" xfId="0" applyFont="1" applyBorder="1" applyAlignment="1">
      <alignment horizontal="center"/>
    </xf>
    <xf numFmtId="0" fontId="47" fillId="0" borderId="77" xfId="0" applyFont="1" applyBorder="1" applyAlignment="1">
      <alignment horizontal="center"/>
    </xf>
    <xf numFmtId="0" fontId="47" fillId="0" borderId="78" xfId="0" applyFont="1" applyBorder="1" applyAlignment="1">
      <alignment horizontal="center"/>
    </xf>
    <xf numFmtId="0" fontId="1" fillId="9" borderId="29" xfId="0" applyFont="1" applyFill="1" applyBorder="1" applyAlignment="1">
      <alignment horizontal="center" vertical="center"/>
    </xf>
    <xf numFmtId="0" fontId="2" fillId="10" borderId="65" xfId="0" applyFont="1" applyFill="1" applyBorder="1"/>
    <xf numFmtId="0" fontId="2" fillId="10" borderId="31" xfId="0" applyFont="1" applyFill="1" applyBorder="1"/>
    <xf numFmtId="0" fontId="6" fillId="0" borderId="65" xfId="0" applyFont="1" applyBorder="1" applyAlignment="1">
      <alignment horizontal="center" vertical="center" wrapText="1"/>
    </xf>
    <xf numFmtId="0" fontId="2" fillId="0" borderId="65" xfId="0" applyFont="1" applyBorder="1"/>
    <xf numFmtId="0" fontId="9" fillId="4" borderId="12" xfId="0" applyFont="1" applyFill="1" applyBorder="1" applyAlignment="1">
      <alignment horizontal="center" vertical="center" wrapText="1"/>
    </xf>
    <xf numFmtId="0" fontId="2" fillId="0" borderId="13" xfId="0" applyFont="1" applyBorder="1"/>
    <xf numFmtId="0" fontId="2" fillId="0" borderId="14" xfId="0" applyFont="1" applyBorder="1"/>
    <xf numFmtId="0" fontId="9" fillId="13" borderId="12" xfId="0" applyFont="1" applyFill="1" applyBorder="1" applyAlignment="1">
      <alignment horizontal="right" vertical="center"/>
    </xf>
    <xf numFmtId="0" fontId="2" fillId="14" borderId="13" xfId="0" applyFont="1" applyFill="1" applyBorder="1"/>
    <xf numFmtId="0" fontId="2" fillId="14" borderId="15" xfId="0" applyFont="1" applyFill="1" applyBorder="1"/>
    <xf numFmtId="165" fontId="9" fillId="13" borderId="66" xfId="0" applyNumberFormat="1" applyFont="1" applyFill="1" applyBorder="1" applyAlignment="1">
      <alignment horizontal="center" vertical="center"/>
    </xf>
    <xf numFmtId="0" fontId="2" fillId="14" borderId="67" xfId="0" applyFont="1" applyFill="1" applyBorder="1"/>
    <xf numFmtId="0" fontId="2" fillId="14" borderId="68" xfId="0" applyFont="1" applyFill="1" applyBorder="1"/>
    <xf numFmtId="0" fontId="9" fillId="13" borderId="17" xfId="0" applyFont="1" applyFill="1" applyBorder="1" applyAlignment="1">
      <alignment horizontal="right" vertical="center"/>
    </xf>
    <xf numFmtId="0" fontId="2" fillId="14" borderId="18" xfId="0" applyFont="1" applyFill="1" applyBorder="1"/>
    <xf numFmtId="0" fontId="2" fillId="14" borderId="19" xfId="0" applyFont="1" applyFill="1" applyBorder="1"/>
    <xf numFmtId="0" fontId="1" fillId="15" borderId="93" xfId="0" applyFont="1" applyFill="1" applyBorder="1" applyAlignment="1">
      <alignment horizontal="center" vertical="center"/>
    </xf>
    <xf numFmtId="0" fontId="2" fillId="14" borderId="21" xfId="0" applyFont="1" applyFill="1" applyBorder="1"/>
    <xf numFmtId="0" fontId="2" fillId="14" borderId="92" xfId="0" applyFont="1" applyFill="1" applyBorder="1"/>
    <xf numFmtId="43" fontId="9" fillId="4" borderId="81" xfId="1" applyFont="1" applyFill="1" applyBorder="1" applyAlignment="1">
      <alignment horizontal="center" vertical="center" wrapText="1"/>
    </xf>
    <xf numFmtId="43" fontId="2" fillId="0" borderId="15" xfId="1" applyFont="1" applyBorder="1"/>
    <xf numFmtId="43" fontId="2" fillId="0" borderId="97" xfId="1" applyFont="1" applyBorder="1"/>
    <xf numFmtId="43" fontId="10" fillId="2" borderId="24" xfId="1" applyFont="1" applyFill="1" applyBorder="1" applyAlignment="1">
      <alignment horizontal="center" vertical="center" wrapText="1"/>
    </xf>
    <xf numFmtId="43" fontId="2" fillId="0" borderId="25" xfId="1" applyFont="1" applyBorder="1"/>
    <xf numFmtId="43" fontId="11" fillId="2" borderId="24" xfId="1" applyFont="1" applyFill="1" applyBorder="1" applyAlignment="1">
      <alignment horizontal="center" vertical="center" wrapText="1"/>
    </xf>
    <xf numFmtId="1" fontId="37" fillId="0" borderId="73" xfId="0" applyNumberFormat="1" applyFont="1" applyBorder="1" applyAlignment="1">
      <alignment horizontal="center" vertical="center"/>
    </xf>
    <xf numFmtId="1" fontId="37" fillId="0" borderId="74" xfId="0" applyNumberFormat="1" applyFont="1" applyBorder="1" applyAlignment="1">
      <alignment horizontal="center" vertical="center"/>
    </xf>
    <xf numFmtId="1" fontId="37" fillId="0" borderId="75" xfId="0" applyNumberFormat="1" applyFont="1" applyBorder="1" applyAlignment="1">
      <alignment horizontal="center" vertical="center"/>
    </xf>
    <xf numFmtId="0" fontId="0" fillId="0" borderId="65" xfId="0" applyBorder="1"/>
    <xf numFmtId="2" fontId="20" fillId="0" borderId="24" xfId="0" applyNumberFormat="1" applyFont="1" applyBorder="1" applyAlignment="1">
      <alignment horizontal="center" vertical="center" wrapText="1"/>
    </xf>
    <xf numFmtId="0" fontId="2" fillId="0" borderId="25" xfId="0" applyFont="1" applyBorder="1"/>
    <xf numFmtId="0" fontId="10" fillId="0" borderId="24" xfId="0" applyFont="1" applyBorder="1" applyAlignment="1">
      <alignment horizontal="center" vertical="center"/>
    </xf>
    <xf numFmtId="2" fontId="11" fillId="0" borderId="24" xfId="0" applyNumberFormat="1" applyFont="1" applyBorder="1" applyAlignment="1">
      <alignment horizontal="center" vertical="center"/>
    </xf>
    <xf numFmtId="2" fontId="21" fillId="0" borderId="24" xfId="0" applyNumberFormat="1" applyFont="1" applyBorder="1" applyAlignment="1">
      <alignment horizontal="center" vertical="center"/>
    </xf>
    <xf numFmtId="0" fontId="18" fillId="21" borderId="36" xfId="0" applyFont="1" applyFill="1" applyBorder="1" applyAlignment="1">
      <alignment horizontal="center" vertical="center"/>
    </xf>
    <xf numFmtId="0" fontId="2" fillId="22" borderId="37" xfId="0" applyFont="1" applyFill="1" applyBorder="1"/>
    <xf numFmtId="0" fontId="2" fillId="22" borderId="38" xfId="0" applyFont="1" applyFill="1" applyBorder="1"/>
    <xf numFmtId="0" fontId="15" fillId="6" borderId="24" xfId="0" applyFont="1" applyFill="1" applyBorder="1" applyAlignment="1">
      <alignment horizontal="center" vertical="center" wrapText="1"/>
    </xf>
    <xf numFmtId="0" fontId="19" fillId="6" borderId="24" xfId="0" applyFont="1" applyFill="1" applyBorder="1" applyAlignment="1">
      <alignment horizontal="center" vertical="center" wrapText="1"/>
    </xf>
    <xf numFmtId="0" fontId="13" fillId="18" borderId="3" xfId="0" applyFont="1" applyFill="1" applyBorder="1" applyAlignment="1">
      <alignment horizontal="center" vertical="center"/>
    </xf>
    <xf numFmtId="0" fontId="2" fillId="19" borderId="4" xfId="0" applyFont="1" applyFill="1" applyBorder="1"/>
    <xf numFmtId="0" fontId="2" fillId="19" borderId="5" xfId="0" applyFont="1" applyFill="1" applyBorder="1"/>
    <xf numFmtId="0" fontId="2" fillId="19" borderId="29" xfId="0" applyFont="1" applyFill="1" applyBorder="1"/>
    <xf numFmtId="0" fontId="2" fillId="19" borderId="30" xfId="0" applyFont="1" applyFill="1" applyBorder="1"/>
    <xf numFmtId="0" fontId="2" fillId="19" borderId="31" xfId="0" applyFont="1" applyFill="1" applyBorder="1"/>
    <xf numFmtId="0" fontId="14" fillId="20" borderId="32" xfId="0" applyFont="1" applyFill="1" applyBorder="1" applyAlignment="1">
      <alignment horizontal="center"/>
    </xf>
    <xf numFmtId="0" fontId="2" fillId="19" borderId="33" xfId="0" applyFont="1" applyFill="1" applyBorder="1"/>
    <xf numFmtId="0" fontId="2" fillId="19" borderId="34" xfId="0" applyFont="1" applyFill="1" applyBorder="1"/>
    <xf numFmtId="0" fontId="15" fillId="0" borderId="35" xfId="0" applyFont="1" applyBorder="1" applyAlignment="1">
      <alignment horizontal="right" vertical="center" wrapText="1"/>
    </xf>
    <xf numFmtId="0" fontId="2" fillId="0" borderId="35" xfId="0" applyFont="1" applyBorder="1"/>
    <xf numFmtId="0" fontId="15" fillId="0" borderId="0" xfId="0" applyFont="1" applyAlignment="1">
      <alignment horizontal="right" vertical="center" wrapText="1"/>
    </xf>
    <xf numFmtId="0" fontId="0" fillId="0" borderId="0" xfId="0"/>
    <xf numFmtId="0" fontId="3" fillId="0" borderId="1" xfId="0" applyFont="1" applyBorder="1" applyAlignment="1">
      <alignment horizontal="left" vertical="center"/>
    </xf>
    <xf numFmtId="0" fontId="24" fillId="11" borderId="43" xfId="0" applyFont="1" applyFill="1" applyBorder="1" applyAlignment="1">
      <alignment horizontal="center" vertical="center"/>
    </xf>
    <xf numFmtId="0" fontId="2" fillId="22" borderId="41" xfId="0" applyFont="1" applyFill="1" applyBorder="1"/>
    <xf numFmtId="0" fontId="2" fillId="22" borderId="57" xfId="0" applyFont="1" applyFill="1" applyBorder="1"/>
    <xf numFmtId="0" fontId="2" fillId="22" borderId="44" xfId="0" applyFont="1" applyFill="1" applyBorder="1"/>
    <xf numFmtId="0" fontId="23" fillId="5" borderId="58" xfId="0" applyFont="1" applyFill="1" applyBorder="1" applyAlignment="1">
      <alignment horizontal="right" vertical="center"/>
    </xf>
    <xf numFmtId="0" fontId="2" fillId="0" borderId="59" xfId="0" applyFont="1" applyBorder="1"/>
    <xf numFmtId="0" fontId="2" fillId="0" borderId="60" xfId="0" applyFont="1" applyBorder="1"/>
    <xf numFmtId="0" fontId="23" fillId="21" borderId="46" xfId="0" applyFont="1" applyFill="1" applyBorder="1" applyAlignment="1">
      <alignment horizontal="center" vertical="center" wrapText="1"/>
    </xf>
    <xf numFmtId="0" fontId="2" fillId="22" borderId="48" xfId="0" applyFont="1" applyFill="1" applyBorder="1"/>
    <xf numFmtId="0" fontId="2" fillId="22" borderId="47" xfId="0" applyFont="1" applyFill="1" applyBorder="1"/>
    <xf numFmtId="0" fontId="2" fillId="22" borderId="50" xfId="0" applyFont="1" applyFill="1" applyBorder="1"/>
    <xf numFmtId="0" fontId="2" fillId="22" borderId="30" xfId="0" applyFont="1" applyFill="1" applyBorder="1"/>
    <xf numFmtId="0" fontId="2" fillId="22" borderId="51" xfId="0" applyFont="1" applyFill="1" applyBorder="1"/>
    <xf numFmtId="0" fontId="26" fillId="0" borderId="52" xfId="0" applyFont="1" applyBorder="1" applyAlignment="1">
      <alignment horizontal="center" vertical="center" wrapText="1"/>
    </xf>
    <xf numFmtId="0" fontId="2" fillId="0" borderId="52" xfId="0" applyFont="1" applyBorder="1"/>
    <xf numFmtId="0" fontId="26" fillId="0" borderId="53" xfId="0" applyFont="1" applyBorder="1" applyAlignment="1">
      <alignment horizontal="left" vertical="center" wrapText="1"/>
    </xf>
    <xf numFmtId="0" fontId="2" fillId="0" borderId="53" xfId="0" applyFont="1" applyBorder="1"/>
    <xf numFmtId="0" fontId="26" fillId="0" borderId="52" xfId="0" applyFont="1" applyBorder="1" applyAlignment="1">
      <alignment horizontal="left" vertical="center" wrapText="1"/>
    </xf>
    <xf numFmtId="168" fontId="23" fillId="21" borderId="45" xfId="0" applyNumberFormat="1" applyFont="1" applyFill="1" applyBorder="1" applyAlignment="1">
      <alignment horizontal="center" vertical="center" wrapText="1"/>
    </xf>
    <xf numFmtId="0" fontId="2" fillId="22" borderId="49" xfId="0" applyFont="1" applyFill="1" applyBorder="1"/>
    <xf numFmtId="2" fontId="23" fillId="21" borderId="45" xfId="0" applyNumberFormat="1" applyFont="1" applyFill="1" applyBorder="1" applyAlignment="1">
      <alignment horizontal="center" vertical="center" wrapText="1"/>
    </xf>
    <xf numFmtId="165" fontId="23" fillId="0" borderId="0" xfId="0" applyNumberFormat="1" applyFont="1" applyAlignment="1">
      <alignment horizontal="left" vertical="top"/>
    </xf>
    <xf numFmtId="0" fontId="24" fillId="11" borderId="43" xfId="0" applyFont="1" applyFill="1" applyBorder="1" applyAlignment="1">
      <alignment horizontal="center" vertical="top"/>
    </xf>
    <xf numFmtId="0" fontId="23" fillId="21" borderId="45" xfId="0" applyFont="1" applyFill="1" applyBorder="1" applyAlignment="1">
      <alignment horizontal="center" vertical="center"/>
    </xf>
    <xf numFmtId="0" fontId="23" fillId="21" borderId="45" xfId="0" applyFont="1" applyFill="1" applyBorder="1" applyAlignment="1">
      <alignment horizontal="center" vertical="center" wrapText="1"/>
    </xf>
    <xf numFmtId="0" fontId="4" fillId="0" borderId="81" xfId="0" applyFont="1" applyBorder="1" applyAlignment="1">
      <alignment horizontal="left"/>
    </xf>
    <xf numFmtId="0" fontId="2" fillId="0" borderId="15" xfId="0" applyFont="1" applyBorder="1"/>
    <xf numFmtId="0" fontId="5" fillId="0" borderId="79" xfId="0" applyFont="1" applyBorder="1" applyAlignment="1">
      <alignment horizontal="left" vertical="center" wrapText="1"/>
    </xf>
    <xf numFmtId="0" fontId="0" fillId="0" borderId="80" xfId="0" applyBorder="1"/>
    <xf numFmtId="0" fontId="3" fillId="0" borderId="81" xfId="0" applyFont="1" applyBorder="1" applyAlignment="1">
      <alignment horizontal="center" vertical="top"/>
    </xf>
    <xf numFmtId="0" fontId="10" fillId="0" borderId="79" xfId="0" applyFont="1" applyBorder="1" applyAlignment="1">
      <alignment horizontal="left"/>
    </xf>
    <xf numFmtId="0" fontId="31" fillId="4" borderId="79" xfId="0" applyFont="1" applyFill="1" applyBorder="1" applyAlignment="1">
      <alignment horizontal="center" vertical="center" wrapText="1"/>
    </xf>
    <xf numFmtId="0" fontId="2" fillId="0" borderId="80" xfId="0" applyFont="1" applyBorder="1"/>
    <xf numFmtId="0" fontId="3" fillId="4" borderId="84" xfId="0" applyFont="1" applyFill="1" applyBorder="1" applyAlignment="1">
      <alignment horizontal="center" vertical="center" wrapText="1"/>
    </xf>
    <xf numFmtId="0" fontId="2" fillId="0" borderId="86" xfId="0" applyFont="1" applyBorder="1"/>
    <xf numFmtId="0" fontId="9" fillId="7" borderId="24" xfId="0" applyFont="1" applyFill="1" applyBorder="1" applyAlignment="1">
      <alignment horizontal="center"/>
    </xf>
    <xf numFmtId="0" fontId="9" fillId="7" borderId="85" xfId="0" applyFont="1" applyFill="1" applyBorder="1" applyAlignment="1">
      <alignment horizontal="center" vertical="center" wrapText="1"/>
    </xf>
    <xf numFmtId="0" fontId="2" fillId="0" borderId="82" xfId="0" applyFont="1" applyBorder="1"/>
    <xf numFmtId="0" fontId="6" fillId="0" borderId="79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/>
    </xf>
    <xf numFmtId="0" fontId="4" fillId="0" borderId="79" xfId="0" applyFont="1" applyBorder="1" applyAlignment="1">
      <alignment horizontal="center"/>
    </xf>
    <xf numFmtId="0" fontId="7" fillId="0" borderId="81" xfId="0" applyFont="1" applyBorder="1" applyAlignment="1">
      <alignment horizontal="left" vertical="center" wrapText="1"/>
    </xf>
    <xf numFmtId="0" fontId="9" fillId="7" borderId="84" xfId="0" applyFont="1" applyFill="1" applyBorder="1" applyAlignment="1">
      <alignment horizontal="center" vertical="center"/>
    </xf>
    <xf numFmtId="0" fontId="2" fillId="0" borderId="83" xfId="0" applyFont="1" applyBorder="1"/>
    <xf numFmtId="0" fontId="42" fillId="23" borderId="69" xfId="5" applyFont="1" applyFill="1" applyBorder="1" applyAlignment="1">
      <alignment horizontal="center" vertical="center" wrapText="1"/>
    </xf>
    <xf numFmtId="0" fontId="40" fillId="0" borderId="69" xfId="5" applyBorder="1" applyAlignment="1">
      <alignment horizontal="left" vertical="center" wrapText="1"/>
    </xf>
    <xf numFmtId="0" fontId="42" fillId="24" borderId="69" xfId="5" applyFont="1" applyFill="1" applyBorder="1" applyAlignment="1">
      <alignment horizontal="left" vertical="center" wrapText="1" indent="1"/>
    </xf>
    <xf numFmtId="0" fontId="42" fillId="24" borderId="69" xfId="5" applyFont="1" applyFill="1" applyBorder="1" applyAlignment="1">
      <alignment horizontal="left" vertical="top" wrapText="1"/>
    </xf>
    <xf numFmtId="0" fontId="42" fillId="24" borderId="105" xfId="5" applyFont="1" applyFill="1" applyBorder="1" applyAlignment="1">
      <alignment horizontal="center" vertical="center" wrapText="1"/>
    </xf>
    <xf numFmtId="0" fontId="42" fillId="24" borderId="106" xfId="5" applyFont="1" applyFill="1" applyBorder="1" applyAlignment="1">
      <alignment horizontal="center" vertical="center" wrapText="1"/>
    </xf>
    <xf numFmtId="0" fontId="42" fillId="24" borderId="107" xfId="5" applyFont="1" applyFill="1" applyBorder="1" applyAlignment="1">
      <alignment horizontal="center" vertical="center" wrapText="1"/>
    </xf>
    <xf numFmtId="0" fontId="42" fillId="24" borderId="108" xfId="5" applyFont="1" applyFill="1" applyBorder="1" applyAlignment="1">
      <alignment horizontal="center" vertical="center" wrapText="1"/>
    </xf>
    <xf numFmtId="0" fontId="42" fillId="24" borderId="109" xfId="5" applyFont="1" applyFill="1" applyBorder="1" applyAlignment="1">
      <alignment horizontal="center" vertical="center" wrapText="1"/>
    </xf>
    <xf numFmtId="0" fontId="42" fillId="24" borderId="110" xfId="5" applyFont="1" applyFill="1" applyBorder="1" applyAlignment="1">
      <alignment horizontal="center" vertical="center" wrapText="1"/>
    </xf>
    <xf numFmtId="0" fontId="42" fillId="29" borderId="69" xfId="5" applyFont="1" applyFill="1" applyBorder="1" applyAlignment="1">
      <alignment horizontal="left" vertical="center" wrapText="1"/>
    </xf>
    <xf numFmtId="0" fontId="45" fillId="29" borderId="69" xfId="5" applyFont="1" applyFill="1" applyBorder="1" applyAlignment="1">
      <alignment horizontal="center" vertical="center" wrapText="1"/>
    </xf>
    <xf numFmtId="0" fontId="43" fillId="29" borderId="69" xfId="5" applyFont="1" applyFill="1" applyBorder="1" applyAlignment="1">
      <alignment horizontal="left" wrapText="1"/>
    </xf>
    <xf numFmtId="0" fontId="45" fillId="25" borderId="69" xfId="5" applyFont="1" applyFill="1" applyBorder="1" applyAlignment="1">
      <alignment horizontal="left" vertical="center" wrapText="1"/>
    </xf>
    <xf numFmtId="0" fontId="45" fillId="25" borderId="69" xfId="5" applyFont="1" applyFill="1" applyBorder="1" applyAlignment="1">
      <alignment horizontal="center" vertical="center" wrapText="1"/>
    </xf>
    <xf numFmtId="0" fontId="43" fillId="25" borderId="69" xfId="5" applyFont="1" applyFill="1" applyBorder="1" applyAlignment="1">
      <alignment horizontal="left" wrapText="1"/>
    </xf>
    <xf numFmtId="0" fontId="45" fillId="26" borderId="69" xfId="5" applyFont="1" applyFill="1" applyBorder="1" applyAlignment="1">
      <alignment horizontal="left" vertical="center" wrapText="1"/>
    </xf>
    <xf numFmtId="0" fontId="45" fillId="26" borderId="69" xfId="5" applyFont="1" applyFill="1" applyBorder="1" applyAlignment="1">
      <alignment horizontal="center" vertical="center" wrapText="1"/>
    </xf>
    <xf numFmtId="0" fontId="43" fillId="26" borderId="69" xfId="5" applyFont="1" applyFill="1" applyBorder="1" applyAlignment="1">
      <alignment vertical="top" wrapText="1"/>
    </xf>
    <xf numFmtId="0" fontId="45" fillId="27" borderId="69" xfId="5" applyFont="1" applyFill="1" applyBorder="1" applyAlignment="1">
      <alignment vertical="center" wrapText="1"/>
    </xf>
    <xf numFmtId="0" fontId="45" fillId="27" borderId="69" xfId="5" applyFont="1" applyFill="1" applyBorder="1" applyAlignment="1">
      <alignment horizontal="center" vertical="center" wrapText="1"/>
    </xf>
    <xf numFmtId="0" fontId="43" fillId="27" borderId="69" xfId="5" applyFont="1" applyFill="1" applyBorder="1" applyAlignment="1">
      <alignment vertical="top" wrapText="1"/>
    </xf>
    <xf numFmtId="0" fontId="45" fillId="28" borderId="69" xfId="5" applyFont="1" applyFill="1" applyBorder="1" applyAlignment="1">
      <alignment vertical="center" wrapText="1"/>
    </xf>
    <xf numFmtId="0" fontId="45" fillId="28" borderId="69" xfId="5" applyFont="1" applyFill="1" applyBorder="1" applyAlignment="1">
      <alignment horizontal="center" vertical="center" wrapText="1"/>
    </xf>
    <xf numFmtId="0" fontId="43" fillId="28" borderId="69" xfId="5" applyFont="1" applyFill="1" applyBorder="1" applyAlignment="1">
      <alignment vertical="top" wrapText="1"/>
    </xf>
    <xf numFmtId="0" fontId="45" fillId="24" borderId="69" xfId="5" applyFont="1" applyFill="1" applyBorder="1" applyAlignment="1">
      <alignment vertical="center" wrapText="1"/>
    </xf>
    <xf numFmtId="0" fontId="45" fillId="24" borderId="69" xfId="5" applyFont="1" applyFill="1" applyBorder="1" applyAlignment="1">
      <alignment horizontal="center" vertical="center" wrapText="1"/>
    </xf>
    <xf numFmtId="0" fontId="43" fillId="24" borderId="69" xfId="5" applyFont="1" applyFill="1" applyBorder="1" applyAlignment="1">
      <alignment vertical="top" wrapText="1"/>
    </xf>
    <xf numFmtId="44" fontId="42" fillId="25" borderId="69" xfId="6" applyFont="1" applyFill="1" applyBorder="1" applyAlignment="1">
      <alignment horizontal="center" vertical="center" wrapText="1"/>
    </xf>
    <xf numFmtId="0" fontId="45" fillId="0" borderId="69" xfId="5" applyFont="1" applyBorder="1" applyAlignment="1">
      <alignment horizontal="left" vertical="center" wrapText="1" indent="1"/>
    </xf>
    <xf numFmtId="0" fontId="45" fillId="0" borderId="69" xfId="5" applyFont="1" applyBorder="1" applyAlignment="1">
      <alignment horizontal="center" vertical="top" wrapText="1"/>
    </xf>
    <xf numFmtId="0" fontId="45" fillId="0" borderId="69" xfId="5" applyFont="1" applyBorder="1" applyAlignment="1">
      <alignment horizontal="right" vertical="top" wrapText="1"/>
    </xf>
    <xf numFmtId="0" fontId="42" fillId="0" borderId="69" xfId="5" applyFont="1" applyBorder="1" applyAlignment="1">
      <alignment horizontal="left" vertical="center" wrapText="1"/>
    </xf>
    <xf numFmtId="0" fontId="45" fillId="0" borderId="69" xfId="5" applyFont="1" applyBorder="1" applyAlignment="1">
      <alignment horizontal="left" vertical="center" wrapText="1"/>
    </xf>
    <xf numFmtId="0" fontId="45" fillId="0" borderId="69" xfId="5" applyFont="1" applyBorder="1" applyAlignment="1">
      <alignment horizontal="left" vertical="top" wrapText="1" indent="6"/>
    </xf>
    <xf numFmtId="0" fontId="42" fillId="0" borderId="69" xfId="5" applyFont="1" applyBorder="1" applyAlignment="1">
      <alignment horizontal="left" vertical="top" wrapText="1" indent="4"/>
    </xf>
  </cellXfs>
  <cellStyles count="8">
    <cellStyle name="Moeda" xfId="4" builtinId="4"/>
    <cellStyle name="Moeda 2" xfId="6"/>
    <cellStyle name="Normal" xfId="0" builtinId="0"/>
    <cellStyle name="Normal 12 2" xfId="3"/>
    <cellStyle name="Normal 2" xfId="5"/>
    <cellStyle name="Porcentagem" xfId="2" builtinId="5"/>
    <cellStyle name="Porcentagem 2" xfId="7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2783418</xdr:colOff>
      <xdr:row>0</xdr:row>
      <xdr:rowOff>74083</xdr:rowOff>
    </xdr:from>
    <xdr:to>
      <xdr:col>6</xdr:col>
      <xdr:colOff>433916</xdr:colOff>
      <xdr:row>0</xdr:row>
      <xdr:rowOff>1315509</xdr:rowOff>
    </xdr:to>
    <xdr:pic>
      <xdr:nvPicPr>
        <xdr:cNvPr id="3" name="Imagem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51501" y="74083"/>
          <a:ext cx="2455332" cy="12414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27</xdr:row>
      <xdr:rowOff>0</xdr:rowOff>
    </xdr:from>
    <xdr:ext cx="6219825" cy="5124450"/>
    <xdr:pic>
      <xdr:nvPicPr>
        <xdr:cNvPr id="2" name="image1.png" title="Imagem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285750</xdr:colOff>
      <xdr:row>25</xdr:row>
      <xdr:rowOff>123825</xdr:rowOff>
    </xdr:from>
    <xdr:ext cx="5267325" cy="657225"/>
    <xdr:pic>
      <xdr:nvPicPr>
        <xdr:cNvPr id="2" name="image2.pn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014"/>
  <sheetViews>
    <sheetView showGridLines="0" zoomScale="90" zoomScaleNormal="90" workbookViewId="0">
      <selection activeCell="B4" sqref="B4:E4"/>
    </sheetView>
  </sheetViews>
  <sheetFormatPr defaultColWidth="14.42578125" defaultRowHeight="15" customHeight="1" x14ac:dyDescent="0.25"/>
  <cols>
    <col min="1" max="1" width="1.85546875" customWidth="1"/>
    <col min="2" max="2" width="10.7109375" customWidth="1"/>
    <col min="3" max="3" width="18" customWidth="1"/>
    <col min="4" max="4" width="12.42578125" customWidth="1"/>
    <col min="5" max="5" width="63.28515625" customWidth="1"/>
    <col min="6" max="6" width="8.7109375" customWidth="1"/>
    <col min="7" max="7" width="13.140625" bestFit="1" customWidth="1"/>
    <col min="8" max="8" width="16" customWidth="1"/>
    <col min="9" max="10" width="21.85546875" customWidth="1"/>
    <col min="11" max="11" width="13.42578125" customWidth="1"/>
    <col min="12" max="12" width="55" customWidth="1"/>
  </cols>
  <sheetData>
    <row r="1" spans="2:12" ht="125.25" customHeight="1" thickBot="1" x14ac:dyDescent="0.45">
      <c r="B1" s="307" t="s">
        <v>266</v>
      </c>
      <c r="C1" s="308"/>
      <c r="D1" s="308"/>
      <c r="E1" s="308"/>
      <c r="F1" s="308"/>
      <c r="G1" s="308"/>
      <c r="H1" s="308"/>
      <c r="I1" s="308"/>
      <c r="J1" s="308"/>
      <c r="K1" s="309"/>
    </row>
    <row r="2" spans="2:12" ht="30" x14ac:dyDescent="0.25">
      <c r="B2" s="310" t="s">
        <v>0</v>
      </c>
      <c r="C2" s="311"/>
      <c r="D2" s="311"/>
      <c r="E2" s="311"/>
      <c r="F2" s="311"/>
      <c r="G2" s="311"/>
      <c r="H2" s="311"/>
      <c r="I2" s="311"/>
      <c r="J2" s="311"/>
      <c r="K2" s="312"/>
    </row>
    <row r="3" spans="2:12" ht="18" x14ac:dyDescent="0.25">
      <c r="B3" s="39" t="s">
        <v>207</v>
      </c>
      <c r="D3" s="2"/>
      <c r="E3" s="2"/>
      <c r="F3" s="2"/>
      <c r="G3" s="2"/>
      <c r="H3" s="2"/>
      <c r="I3" s="2"/>
      <c r="J3" s="2"/>
      <c r="K3" s="3"/>
    </row>
    <row r="4" spans="2:12" ht="15.75" customHeight="1" x14ac:dyDescent="0.25">
      <c r="B4" s="305" t="s">
        <v>208</v>
      </c>
      <c r="C4" s="306"/>
      <c r="D4" s="306"/>
      <c r="E4" s="306"/>
      <c r="F4" s="4"/>
      <c r="G4" s="313"/>
      <c r="H4" s="314"/>
      <c r="I4" s="314"/>
      <c r="J4" s="314"/>
      <c r="K4" s="6"/>
    </row>
    <row r="5" spans="2:12" ht="15.75" x14ac:dyDescent="0.25">
      <c r="B5" s="1" t="s">
        <v>209</v>
      </c>
      <c r="C5" s="101"/>
      <c r="D5" s="4"/>
      <c r="E5" s="5"/>
      <c r="F5" s="100"/>
      <c r="G5" s="314"/>
      <c r="H5" s="314"/>
      <c r="I5" s="314"/>
      <c r="J5" s="314"/>
      <c r="K5" s="6"/>
    </row>
    <row r="6" spans="2:12" ht="15.75" x14ac:dyDescent="0.25">
      <c r="B6" s="1" t="s">
        <v>210</v>
      </c>
      <c r="C6" s="101"/>
      <c r="D6" s="100"/>
      <c r="E6" s="5"/>
      <c r="F6" s="4"/>
      <c r="G6" s="4"/>
      <c r="H6" s="4"/>
      <c r="I6" s="7"/>
      <c r="J6" s="7"/>
      <c r="K6" s="6"/>
    </row>
    <row r="7" spans="2:12" ht="15.75" x14ac:dyDescent="0.25">
      <c r="B7" s="39" t="s">
        <v>249</v>
      </c>
      <c r="D7" s="8"/>
      <c r="E7" s="5"/>
      <c r="F7" s="9" t="s">
        <v>2</v>
      </c>
      <c r="G7" s="120">
        <f>(BDI!F20)/100</f>
        <v>0.21559999999999999</v>
      </c>
      <c r="H7" s="4"/>
      <c r="I7" s="7"/>
      <c r="J7" s="7"/>
      <c r="K7" s="6"/>
    </row>
    <row r="8" spans="2:12" ht="30" x14ac:dyDescent="0.25">
      <c r="B8" s="180" t="s">
        <v>3</v>
      </c>
      <c r="C8" s="181" t="s">
        <v>4</v>
      </c>
      <c r="D8" s="181" t="s">
        <v>5</v>
      </c>
      <c r="E8" s="182" t="s">
        <v>6</v>
      </c>
      <c r="F8" s="181" t="s">
        <v>7</v>
      </c>
      <c r="G8" s="181" t="s">
        <v>8</v>
      </c>
      <c r="H8" s="183" t="s">
        <v>9</v>
      </c>
      <c r="I8" s="181" t="s">
        <v>10</v>
      </c>
      <c r="J8" s="181" t="s">
        <v>11</v>
      </c>
      <c r="K8" s="184" t="s">
        <v>12</v>
      </c>
    </row>
    <row r="9" spans="2:12" x14ac:dyDescent="0.25">
      <c r="B9" s="185">
        <v>1</v>
      </c>
      <c r="C9" s="186"/>
      <c r="D9" s="186"/>
      <c r="E9" s="187" t="s">
        <v>13</v>
      </c>
      <c r="F9" s="186"/>
      <c r="G9" s="186"/>
      <c r="H9" s="186"/>
      <c r="I9" s="188"/>
      <c r="J9" s="188">
        <f>ROUND(SUM(J10:J12),2)</f>
        <v>9713.61</v>
      </c>
      <c r="K9" s="189">
        <f t="shared" ref="K9:K14" si="0">J9/$J$56</f>
        <v>1.1867200330134971E-2</v>
      </c>
    </row>
    <row r="10" spans="2:12" ht="28.5" x14ac:dyDescent="0.25">
      <c r="B10" s="10" t="s">
        <v>14</v>
      </c>
      <c r="C10" s="11" t="s">
        <v>15</v>
      </c>
      <c r="D10" s="11">
        <v>103689</v>
      </c>
      <c r="E10" s="12" t="s">
        <v>16</v>
      </c>
      <c r="F10" s="13" t="s">
        <v>17</v>
      </c>
      <c r="G10" s="14">
        <f>'MEMÓRIA DE CALCULO'!G4</f>
        <v>8</v>
      </c>
      <c r="H10" s="15">
        <v>232.51</v>
      </c>
      <c r="I10" s="16">
        <f t="shared" ref="I10:I12" si="1">H10+(H10*$G$7)</f>
        <v>282.63915599999996</v>
      </c>
      <c r="J10" s="16">
        <f t="shared" ref="J10:J12" si="2">ROUND(G10*I10,2)</f>
        <v>2261.11</v>
      </c>
      <c r="K10" s="17">
        <f t="shared" si="0"/>
        <v>2.7624174059357421E-3</v>
      </c>
    </row>
    <row r="11" spans="2:12" x14ac:dyDescent="0.25">
      <c r="B11" s="10" t="s">
        <v>18</v>
      </c>
      <c r="C11" s="18" t="s">
        <v>19</v>
      </c>
      <c r="D11" s="19" t="s">
        <v>20</v>
      </c>
      <c r="E11" s="12" t="s">
        <v>21</v>
      </c>
      <c r="F11" s="13" t="s">
        <v>22</v>
      </c>
      <c r="G11" s="14">
        <f>'MEMÓRIA DE CALCULO'!G5</f>
        <v>1</v>
      </c>
      <c r="H11" s="15">
        <v>3065.36</v>
      </c>
      <c r="I11" s="16">
        <f t="shared" si="1"/>
        <v>3726.251616</v>
      </c>
      <c r="J11" s="16">
        <f t="shared" si="2"/>
        <v>3726.25</v>
      </c>
      <c r="K11" s="17">
        <f t="shared" si="0"/>
        <v>4.552391462099614E-3</v>
      </c>
      <c r="L11" s="20" t="s">
        <v>23</v>
      </c>
    </row>
    <row r="12" spans="2:12" x14ac:dyDescent="0.25">
      <c r="B12" s="10"/>
      <c r="C12" s="18"/>
      <c r="D12" s="19"/>
      <c r="E12" s="12" t="s">
        <v>24</v>
      </c>
      <c r="F12" s="13" t="s">
        <v>22</v>
      </c>
      <c r="G12" s="14">
        <f>'MEMÓRIA DE CALCULO'!G6</f>
        <v>1</v>
      </c>
      <c r="H12" s="15">
        <v>3065.36</v>
      </c>
      <c r="I12" s="16">
        <f t="shared" si="1"/>
        <v>3726.251616</v>
      </c>
      <c r="J12" s="16">
        <f t="shared" si="2"/>
        <v>3726.25</v>
      </c>
      <c r="K12" s="17">
        <f t="shared" si="0"/>
        <v>4.552391462099614E-3</v>
      </c>
    </row>
    <row r="13" spans="2:12" x14ac:dyDescent="0.25">
      <c r="B13" s="185">
        <v>2</v>
      </c>
      <c r="C13" s="186"/>
      <c r="D13" s="186"/>
      <c r="E13" s="187" t="s">
        <v>25</v>
      </c>
      <c r="F13" s="186"/>
      <c r="G13" s="190"/>
      <c r="H13" s="190"/>
      <c r="I13" s="190"/>
      <c r="J13" s="188">
        <f>ROUND(J14,2)</f>
        <v>15262.64</v>
      </c>
      <c r="K13" s="189">
        <f t="shared" si="0"/>
        <v>1.8646497692076498E-2</v>
      </c>
    </row>
    <row r="14" spans="2:12" x14ac:dyDescent="0.25">
      <c r="B14" s="10" t="s">
        <v>26</v>
      </c>
      <c r="C14" s="18" t="s">
        <v>27</v>
      </c>
      <c r="D14" s="19" t="s">
        <v>28</v>
      </c>
      <c r="E14" s="12" t="s">
        <v>29</v>
      </c>
      <c r="F14" s="13" t="s">
        <v>22</v>
      </c>
      <c r="G14" s="14">
        <v>1</v>
      </c>
      <c r="H14" s="15">
        <v>12555.64</v>
      </c>
      <c r="I14" s="16">
        <f t="shared" ref="I14:I15" si="3">H14+(H14*$G$7)</f>
        <v>15262.635983999999</v>
      </c>
      <c r="J14" s="16">
        <f>ROUND(G14*I14,2)</f>
        <v>15262.64</v>
      </c>
      <c r="K14" s="17">
        <f t="shared" si="0"/>
        <v>1.8646497692076498E-2</v>
      </c>
    </row>
    <row r="15" spans="2:12" x14ac:dyDescent="0.25">
      <c r="B15" s="10"/>
      <c r="C15" s="18"/>
      <c r="D15" s="19"/>
      <c r="E15" s="12"/>
      <c r="F15" s="13"/>
      <c r="G15" s="21"/>
      <c r="H15" s="22"/>
      <c r="I15" s="16">
        <f t="shared" si="3"/>
        <v>0</v>
      </c>
      <c r="J15" s="16"/>
      <c r="K15" s="17"/>
    </row>
    <row r="16" spans="2:12" ht="15" customHeight="1" x14ac:dyDescent="0.25">
      <c r="B16" s="315" t="s">
        <v>244</v>
      </c>
      <c r="C16" s="316"/>
      <c r="D16" s="316"/>
      <c r="E16" s="316"/>
      <c r="F16" s="316"/>
      <c r="G16" s="316"/>
      <c r="H16" s="316"/>
      <c r="I16" s="316"/>
      <c r="J16" s="316"/>
      <c r="K16" s="317"/>
    </row>
    <row r="17" spans="2:12" x14ac:dyDescent="0.25">
      <c r="B17" s="185">
        <v>3</v>
      </c>
      <c r="C17" s="191"/>
      <c r="D17" s="191"/>
      <c r="E17" s="187" t="s">
        <v>30</v>
      </c>
      <c r="F17" s="186"/>
      <c r="G17" s="192"/>
      <c r="H17" s="186"/>
      <c r="I17" s="190"/>
      <c r="J17" s="188">
        <f>SUM(J18:J20)</f>
        <v>119895.12</v>
      </c>
      <c r="K17" s="189">
        <f>J17/$J$56</f>
        <v>0.14647689248853638</v>
      </c>
    </row>
    <row r="18" spans="2:12" x14ac:dyDescent="0.25">
      <c r="B18" s="24" t="s">
        <v>31</v>
      </c>
      <c r="C18" s="11" t="s">
        <v>32</v>
      </c>
      <c r="D18" s="11">
        <v>4915598</v>
      </c>
      <c r="E18" s="12" t="s">
        <v>33</v>
      </c>
      <c r="F18" s="25" t="s">
        <v>17</v>
      </c>
      <c r="G18" s="14">
        <f>'MEMÓRIA DE CALCULO'!G12</f>
        <v>48000</v>
      </c>
      <c r="H18" s="15">
        <v>7.0000000000000007E-2</v>
      </c>
      <c r="I18" s="16">
        <f t="shared" ref="I18:I20" si="4">H18+(H18*$G$7)</f>
        <v>8.5092000000000001E-2</v>
      </c>
      <c r="J18" s="16">
        <f t="shared" ref="J18:J20" si="5">ROUND(G18*I18,2)</f>
        <v>4084.42</v>
      </c>
      <c r="K18" s="17">
        <f>J18/$J$56</f>
        <v>4.9899708113059797E-3</v>
      </c>
      <c r="L18" s="20" t="s">
        <v>34</v>
      </c>
    </row>
    <row r="19" spans="2:12" x14ac:dyDescent="0.25">
      <c r="B19" s="24" t="s">
        <v>35</v>
      </c>
      <c r="C19" s="11" t="s">
        <v>32</v>
      </c>
      <c r="D19" s="11">
        <v>4915734</v>
      </c>
      <c r="E19" s="12" t="s">
        <v>36</v>
      </c>
      <c r="F19" s="25" t="s">
        <v>37</v>
      </c>
      <c r="G19" s="14">
        <f>'MEMÓRIA DE CALCULO'!G13</f>
        <v>4800</v>
      </c>
      <c r="H19" s="15">
        <v>8.67</v>
      </c>
      <c r="I19" s="16">
        <f t="shared" si="4"/>
        <v>10.539251999999999</v>
      </c>
      <c r="J19" s="16">
        <f t="shared" si="5"/>
        <v>50588.41</v>
      </c>
      <c r="K19" s="17"/>
      <c r="L19" s="20" t="s">
        <v>38</v>
      </c>
    </row>
    <row r="20" spans="2:12" ht="28.5" x14ac:dyDescent="0.25">
      <c r="B20" s="24" t="s">
        <v>39</v>
      </c>
      <c r="C20" s="11" t="s">
        <v>32</v>
      </c>
      <c r="D20" s="11">
        <v>5914374</v>
      </c>
      <c r="E20" s="12" t="s">
        <v>40</v>
      </c>
      <c r="F20" s="25" t="s">
        <v>41</v>
      </c>
      <c r="G20" s="14">
        <f>'MEMÓRIA DE CALCULO'!G14</f>
        <v>77760</v>
      </c>
      <c r="H20" s="15">
        <v>0.69</v>
      </c>
      <c r="I20" s="16">
        <f t="shared" si="4"/>
        <v>0.83876399999999995</v>
      </c>
      <c r="J20" s="16">
        <f t="shared" si="5"/>
        <v>65222.29</v>
      </c>
      <c r="K20" s="17">
        <f t="shared" ref="K20:K26" si="6">J20/$J$56</f>
        <v>7.9682628952589082E-2</v>
      </c>
      <c r="L20" s="20" t="s">
        <v>42</v>
      </c>
    </row>
    <row r="21" spans="2:12" ht="15.75" customHeight="1" x14ac:dyDescent="0.25">
      <c r="B21" s="185">
        <v>4</v>
      </c>
      <c r="C21" s="193"/>
      <c r="D21" s="193"/>
      <c r="E21" s="188" t="s">
        <v>43</v>
      </c>
      <c r="F21" s="188"/>
      <c r="G21" s="188"/>
      <c r="H21" s="188"/>
      <c r="I21" s="190"/>
      <c r="J21" s="188">
        <f>J22+J23+J24</f>
        <v>176691.84</v>
      </c>
      <c r="K21" s="189">
        <f t="shared" si="6"/>
        <v>0.21586593058401102</v>
      </c>
    </row>
    <row r="22" spans="2:12" ht="15.75" customHeight="1" x14ac:dyDescent="0.25">
      <c r="B22" s="24" t="s">
        <v>44</v>
      </c>
      <c r="C22" s="11" t="s">
        <v>32</v>
      </c>
      <c r="D22" s="11">
        <v>5502985</v>
      </c>
      <c r="E22" s="12" t="s">
        <v>45</v>
      </c>
      <c r="F22" s="25" t="s">
        <v>17</v>
      </c>
      <c r="G22" s="14">
        <f>'MEMÓRIA DE CALCULO'!G16</f>
        <v>4800</v>
      </c>
      <c r="H22" s="15">
        <v>0.36</v>
      </c>
      <c r="I22" s="16">
        <f t="shared" ref="I22:I24" si="7">H22+(H22*$G$7)</f>
        <v>0.437616</v>
      </c>
      <c r="J22" s="16">
        <f t="shared" ref="J22:J24" si="8">ROUND(G22*I22,2)</f>
        <v>2100.56</v>
      </c>
      <c r="K22" s="17">
        <f t="shared" si="6"/>
        <v>2.5662720991956969E-3</v>
      </c>
    </row>
    <row r="23" spans="2:12" ht="27.75" customHeight="1" x14ac:dyDescent="0.25">
      <c r="B23" s="24" t="s">
        <v>46</v>
      </c>
      <c r="C23" s="11" t="s">
        <v>32</v>
      </c>
      <c r="D23" s="11">
        <v>4015612</v>
      </c>
      <c r="E23" s="12" t="s">
        <v>47</v>
      </c>
      <c r="F23" s="25" t="s">
        <v>37</v>
      </c>
      <c r="G23" s="14">
        <f>'MEMÓRIA DE CALCULO'!G17</f>
        <v>7200</v>
      </c>
      <c r="H23" s="15">
        <v>8.77</v>
      </c>
      <c r="I23" s="16">
        <f t="shared" si="7"/>
        <v>10.660812</v>
      </c>
      <c r="J23" s="16">
        <f t="shared" si="8"/>
        <v>76757.850000000006</v>
      </c>
      <c r="K23" s="17">
        <f t="shared" si="6"/>
        <v>9.377572116447444E-2</v>
      </c>
      <c r="L23" s="20" t="s">
        <v>48</v>
      </c>
    </row>
    <row r="24" spans="2:12" ht="28.5" x14ac:dyDescent="0.25">
      <c r="B24" s="24" t="s">
        <v>49</v>
      </c>
      <c r="C24" s="11" t="s">
        <v>32</v>
      </c>
      <c r="D24" s="11" t="s">
        <v>50</v>
      </c>
      <c r="E24" s="12" t="s">
        <v>40</v>
      </c>
      <c r="F24" s="25" t="s">
        <v>41</v>
      </c>
      <c r="G24" s="14">
        <f>'MEMÓRIA DE CALCULO'!G18</f>
        <v>116640</v>
      </c>
      <c r="H24" s="15">
        <v>0.69</v>
      </c>
      <c r="I24" s="16">
        <f t="shared" si="7"/>
        <v>0.83876399999999995</v>
      </c>
      <c r="J24" s="16">
        <f t="shared" si="8"/>
        <v>97833.43</v>
      </c>
      <c r="K24" s="17">
        <f t="shared" si="6"/>
        <v>0.11952393732034089</v>
      </c>
      <c r="L24" s="20" t="s">
        <v>42</v>
      </c>
    </row>
    <row r="25" spans="2:12" ht="15.75" customHeight="1" x14ac:dyDescent="0.25">
      <c r="B25" s="185">
        <v>5</v>
      </c>
      <c r="C25" s="193"/>
      <c r="D25" s="193"/>
      <c r="E25" s="188" t="s">
        <v>51</v>
      </c>
      <c r="F25" s="188"/>
      <c r="G25" s="193"/>
      <c r="H25" s="193"/>
      <c r="I25" s="190"/>
      <c r="J25" s="188">
        <f>SUM(J26:J37)</f>
        <v>357273.38999999996</v>
      </c>
      <c r="K25" s="189">
        <f t="shared" si="6"/>
        <v>0.43648395310872473</v>
      </c>
    </row>
    <row r="26" spans="2:12" ht="28.5" x14ac:dyDescent="0.25">
      <c r="B26" s="24" t="s">
        <v>52</v>
      </c>
      <c r="C26" s="11" t="s">
        <v>32</v>
      </c>
      <c r="D26" s="11">
        <v>2003933</v>
      </c>
      <c r="E26" s="12" t="s">
        <v>241</v>
      </c>
      <c r="F26" s="25" t="s">
        <v>54</v>
      </c>
      <c r="G26" s="14">
        <f>'MEMÓRIA DE CALCULO'!G20</f>
        <v>16000</v>
      </c>
      <c r="H26" s="15">
        <v>5.44</v>
      </c>
      <c r="I26" s="16">
        <f>H26+(H26*$G$7)</f>
        <v>6.6128640000000001</v>
      </c>
      <c r="J26" s="16">
        <f>ROUND(G26*I26,2)</f>
        <v>105805.82</v>
      </c>
      <c r="K26" s="17">
        <f t="shared" si="6"/>
        <v>0.12926387429948302</v>
      </c>
    </row>
    <row r="27" spans="2:12" ht="15.75" hidden="1" customHeight="1" x14ac:dyDescent="0.25">
      <c r="B27" s="118"/>
      <c r="C27" s="11"/>
      <c r="D27" s="11"/>
      <c r="E27" s="12"/>
      <c r="F27" s="25"/>
      <c r="G27" s="14"/>
      <c r="H27" s="15"/>
      <c r="I27" s="16"/>
      <c r="J27" s="16"/>
      <c r="K27" s="17"/>
    </row>
    <row r="28" spans="2:12" ht="15.75" hidden="1" customHeight="1" x14ac:dyDescent="0.25">
      <c r="B28" s="118"/>
      <c r="C28" s="111"/>
      <c r="D28" s="111"/>
      <c r="E28" s="112"/>
      <c r="F28" s="113"/>
      <c r="G28" s="114"/>
      <c r="H28" s="115"/>
      <c r="I28" s="116"/>
      <c r="J28" s="116"/>
      <c r="K28" s="117"/>
    </row>
    <row r="29" spans="2:12" ht="15.75" hidden="1" customHeight="1" x14ac:dyDescent="0.25">
      <c r="B29" s="118"/>
      <c r="C29" s="111"/>
      <c r="D29" s="111"/>
      <c r="E29" s="112"/>
      <c r="F29" s="113"/>
      <c r="G29" s="114"/>
      <c r="H29" s="115"/>
      <c r="I29" s="116"/>
      <c r="J29" s="116"/>
      <c r="K29" s="117"/>
    </row>
    <row r="30" spans="2:12" ht="15.75" hidden="1" customHeight="1" x14ac:dyDescent="0.25">
      <c r="B30" s="24"/>
      <c r="C30" s="11"/>
      <c r="D30" s="11"/>
      <c r="E30" s="12"/>
      <c r="F30" s="25"/>
      <c r="G30" s="14"/>
      <c r="H30" s="15"/>
      <c r="I30" s="16"/>
      <c r="J30" s="16"/>
      <c r="K30" s="17"/>
    </row>
    <row r="31" spans="2:12" ht="15.75" customHeight="1" x14ac:dyDescent="0.25">
      <c r="B31" s="118" t="s">
        <v>213</v>
      </c>
      <c r="C31" s="11" t="s">
        <v>32</v>
      </c>
      <c r="D31" s="121">
        <v>4915740</v>
      </c>
      <c r="E31" s="122" t="s">
        <v>214</v>
      </c>
      <c r="F31" s="123" t="s">
        <v>215</v>
      </c>
      <c r="G31" s="14">
        <f>'MEMÓRIA DE CALCULO'!G21</f>
        <v>4</v>
      </c>
      <c r="H31" s="15">
        <v>1362.43</v>
      </c>
      <c r="I31" s="16">
        <f>H31+(H31*$G$7)</f>
        <v>1656.1699080000001</v>
      </c>
      <c r="J31" s="16">
        <f>ROUND(G31*I31,2)</f>
        <v>6624.68</v>
      </c>
      <c r="K31" s="17">
        <f>J31/$J$56</f>
        <v>8.0934281573007919E-3</v>
      </c>
    </row>
    <row r="32" spans="2:12" ht="33.75" customHeight="1" x14ac:dyDescent="0.25">
      <c r="B32" s="118" t="s">
        <v>216</v>
      </c>
      <c r="C32" s="11" t="s">
        <v>32</v>
      </c>
      <c r="D32" s="124" t="s">
        <v>217</v>
      </c>
      <c r="E32" s="122" t="s">
        <v>218</v>
      </c>
      <c r="F32" s="123" t="s">
        <v>37</v>
      </c>
      <c r="G32" s="14">
        <v>15</v>
      </c>
      <c r="H32" s="15">
        <v>321.27999999999997</v>
      </c>
      <c r="I32" s="16">
        <f>H32+(H32*$G$7)</f>
        <v>390.54796799999997</v>
      </c>
      <c r="J32" s="16">
        <f>ROUND(G32*I32,2)</f>
        <v>5858.22</v>
      </c>
      <c r="K32" s="17">
        <f>J32/$J$56</f>
        <v>7.1570374266625167E-3</v>
      </c>
    </row>
    <row r="33" spans="2:12" ht="15.75" customHeight="1" x14ac:dyDescent="0.25">
      <c r="B33" s="118" t="s">
        <v>219</v>
      </c>
      <c r="C33" s="11" t="s">
        <v>32</v>
      </c>
      <c r="D33" s="125" t="s">
        <v>220</v>
      </c>
      <c r="E33" s="122" t="s">
        <v>221</v>
      </c>
      <c r="F33" s="123" t="s">
        <v>100</v>
      </c>
      <c r="G33" s="14">
        <f>'MEMÓRIA DE CALCULO'!G23</f>
        <v>15</v>
      </c>
      <c r="H33" s="15">
        <v>778.43</v>
      </c>
      <c r="I33" s="16">
        <f>H33+(H33*$G$7)</f>
        <v>946.25950799999987</v>
      </c>
      <c r="J33" s="16">
        <f>ROUND(G33*I33,2)</f>
        <v>14193.89</v>
      </c>
      <c r="K33" s="17">
        <f>J33/$J$56</f>
        <v>1.7340796685670873E-2</v>
      </c>
    </row>
    <row r="34" spans="2:12" ht="15.75" customHeight="1" x14ac:dyDescent="0.25">
      <c r="B34" s="118" t="s">
        <v>224</v>
      </c>
      <c r="C34" s="11" t="s">
        <v>32</v>
      </c>
      <c r="D34" s="125" t="s">
        <v>222</v>
      </c>
      <c r="E34" s="122" t="s">
        <v>223</v>
      </c>
      <c r="F34" s="126" t="s">
        <v>228</v>
      </c>
      <c r="G34" s="14">
        <f>'MEMÓRIA DE CALCULO'!G24</f>
        <v>4</v>
      </c>
      <c r="H34" s="15">
        <v>1915.03</v>
      </c>
      <c r="I34" s="16">
        <f>H34+(H34*$G$7)</f>
        <v>2327.910468</v>
      </c>
      <c r="J34" s="16">
        <f>ROUND(G34*I34,2)</f>
        <v>9311.64</v>
      </c>
      <c r="K34" s="17">
        <f>J34/$J$56</f>
        <v>1.1376110146701174E-2</v>
      </c>
    </row>
    <row r="35" spans="2:12" ht="15.75" customHeight="1" x14ac:dyDescent="0.25">
      <c r="B35" s="118" t="s">
        <v>225</v>
      </c>
      <c r="C35" s="11" t="s">
        <v>32</v>
      </c>
      <c r="D35" s="128">
        <v>6817857</v>
      </c>
      <c r="E35" s="122" t="s">
        <v>227</v>
      </c>
      <c r="F35" s="126" t="s">
        <v>100</v>
      </c>
      <c r="G35" s="14">
        <f>'MEMÓRIA DE CALCULO'!G25</f>
        <v>30</v>
      </c>
      <c r="H35" s="15">
        <v>2380.48</v>
      </c>
      <c r="I35" s="16">
        <f t="shared" ref="I35:I36" si="9">H35+(H35*$G$7)</f>
        <v>2893.7114879999999</v>
      </c>
      <c r="J35" s="16">
        <f t="shared" ref="J35:J37" si="10">ROUND(G35*I35,2)</f>
        <v>86811.34</v>
      </c>
      <c r="K35" s="17">
        <f t="shared" ref="K35:K37" si="11">J35/$J$56</f>
        <v>0.10605815579454592</v>
      </c>
    </row>
    <row r="36" spans="2:12" ht="15.75" customHeight="1" x14ac:dyDescent="0.25">
      <c r="B36" s="118" t="s">
        <v>226</v>
      </c>
      <c r="C36" s="11" t="s">
        <v>32</v>
      </c>
      <c r="D36" s="125" t="s">
        <v>248</v>
      </c>
      <c r="E36" s="122" t="s">
        <v>247</v>
      </c>
      <c r="F36" s="126" t="s">
        <v>228</v>
      </c>
      <c r="G36" s="14">
        <f>'MEMÓRIA DE CALCULO'!G26</f>
        <v>4</v>
      </c>
      <c r="H36" s="15">
        <v>25965.51</v>
      </c>
      <c r="I36" s="16">
        <f t="shared" si="9"/>
        <v>31563.673955999999</v>
      </c>
      <c r="J36" s="16">
        <f t="shared" si="10"/>
        <v>126254.7</v>
      </c>
      <c r="K36" s="17">
        <f t="shared" si="11"/>
        <v>0.15424644571082138</v>
      </c>
    </row>
    <row r="37" spans="2:12" ht="15.75" customHeight="1" x14ac:dyDescent="0.25">
      <c r="B37" s="118" t="s">
        <v>229</v>
      </c>
      <c r="C37" s="11" t="s">
        <v>32</v>
      </c>
      <c r="D37" s="129" t="s">
        <v>230</v>
      </c>
      <c r="E37" s="122" t="s">
        <v>231</v>
      </c>
      <c r="F37" s="126" t="s">
        <v>37</v>
      </c>
      <c r="G37" s="14">
        <f>'MEMÓRIA DE CALCULO'!G27</f>
        <v>10</v>
      </c>
      <c r="H37" s="15">
        <v>2389.75</v>
      </c>
      <c r="I37" s="16">
        <v>241.31</v>
      </c>
      <c r="J37" s="16">
        <f t="shared" si="10"/>
        <v>2413.1</v>
      </c>
      <c r="K37" s="17">
        <f t="shared" si="11"/>
        <v>2.9481048875391017E-3</v>
      </c>
    </row>
    <row r="38" spans="2:12" ht="15" customHeight="1" x14ac:dyDescent="0.25">
      <c r="B38" s="315" t="s">
        <v>245</v>
      </c>
      <c r="C38" s="316"/>
      <c r="D38" s="316"/>
      <c r="E38" s="316"/>
      <c r="F38" s="316"/>
      <c r="G38" s="316"/>
      <c r="H38" s="316"/>
      <c r="I38" s="316"/>
      <c r="J38" s="316"/>
      <c r="K38" s="317"/>
    </row>
    <row r="39" spans="2:12" ht="15.75" customHeight="1" x14ac:dyDescent="0.25">
      <c r="B39" s="185">
        <v>3</v>
      </c>
      <c r="C39" s="191"/>
      <c r="D39" s="191"/>
      <c r="E39" s="187" t="s">
        <v>30</v>
      </c>
      <c r="F39" s="186"/>
      <c r="G39" s="192"/>
      <c r="H39" s="186"/>
      <c r="I39" s="190"/>
      <c r="J39" s="188">
        <f>SUM(J40:J42)</f>
        <v>53014.9</v>
      </c>
      <c r="K39" s="189">
        <f t="shared" ref="K39:K40" si="12">J39/$J$56</f>
        <v>6.4768756289584659E-2</v>
      </c>
    </row>
    <row r="40" spans="2:12" ht="15.75" customHeight="1" x14ac:dyDescent="0.25">
      <c r="B40" s="24" t="s">
        <v>31</v>
      </c>
      <c r="C40" s="11" t="s">
        <v>32</v>
      </c>
      <c r="D40" s="11">
        <v>4915598</v>
      </c>
      <c r="E40" s="12" t="s">
        <v>33</v>
      </c>
      <c r="F40" s="25" t="s">
        <v>17</v>
      </c>
      <c r="G40" s="14">
        <f>'MEMÓRIA DE CALCULO'!G30</f>
        <v>15000</v>
      </c>
      <c r="H40" s="15">
        <v>7.0000000000000007E-2</v>
      </c>
      <c r="I40" s="16">
        <f t="shared" ref="I40:I42" si="13">H40+(H40*$G$7)</f>
        <v>8.5092000000000001E-2</v>
      </c>
      <c r="J40" s="16">
        <f t="shared" ref="J40:J42" si="14">ROUND(G40*I40,2)</f>
        <v>1276.3800000000001</v>
      </c>
      <c r="K40" s="17">
        <f t="shared" si="12"/>
        <v>1.5593643513974386E-3</v>
      </c>
      <c r="L40" s="20" t="s">
        <v>56</v>
      </c>
    </row>
    <row r="41" spans="2:12" ht="18.75" customHeight="1" x14ac:dyDescent="0.25">
      <c r="B41" s="24" t="s">
        <v>35</v>
      </c>
      <c r="C41" s="11" t="s">
        <v>32</v>
      </c>
      <c r="D41" s="11">
        <v>4915734</v>
      </c>
      <c r="E41" s="12" t="s">
        <v>36</v>
      </c>
      <c r="F41" s="25" t="s">
        <v>37</v>
      </c>
      <c r="G41" s="14">
        <f>'MEMÓRIA DE CALCULO'!G31</f>
        <v>2250</v>
      </c>
      <c r="H41" s="15">
        <v>8.67</v>
      </c>
      <c r="I41" s="16">
        <f t="shared" si="13"/>
        <v>10.539251999999999</v>
      </c>
      <c r="J41" s="16">
        <f t="shared" si="14"/>
        <v>23713.32</v>
      </c>
      <c r="K41" s="17"/>
      <c r="L41" s="20" t="s">
        <v>38</v>
      </c>
    </row>
    <row r="42" spans="2:12" ht="27" customHeight="1" x14ac:dyDescent="0.25">
      <c r="B42" s="24" t="s">
        <v>39</v>
      </c>
      <c r="C42" s="11" t="s">
        <v>32</v>
      </c>
      <c r="D42" s="11">
        <v>5914374</v>
      </c>
      <c r="E42" s="12" t="s">
        <v>40</v>
      </c>
      <c r="F42" s="25" t="s">
        <v>41</v>
      </c>
      <c r="G42" s="14">
        <f>'MEMÓRIA DE CALCULO'!G32</f>
        <v>33412.5</v>
      </c>
      <c r="H42" s="15">
        <v>0.69</v>
      </c>
      <c r="I42" s="16">
        <f t="shared" si="13"/>
        <v>0.83876399999999995</v>
      </c>
      <c r="J42" s="16">
        <f t="shared" si="14"/>
        <v>28025.200000000001</v>
      </c>
      <c r="K42" s="17">
        <f t="shared" ref="K42:K48" si="15">J42/$J$56</f>
        <v>3.4238626287456317E-2</v>
      </c>
      <c r="L42" s="20" t="s">
        <v>57</v>
      </c>
    </row>
    <row r="43" spans="2:12" ht="15.75" customHeight="1" x14ac:dyDescent="0.25">
      <c r="B43" s="185">
        <v>4</v>
      </c>
      <c r="C43" s="193"/>
      <c r="D43" s="193"/>
      <c r="E43" s="188" t="s">
        <v>43</v>
      </c>
      <c r="F43" s="188"/>
      <c r="G43" s="188"/>
      <c r="H43" s="188"/>
      <c r="I43" s="190"/>
      <c r="J43" s="188">
        <f>J44+J45+J46</f>
        <v>35331.11</v>
      </c>
      <c r="K43" s="189">
        <f t="shared" si="15"/>
        <v>4.3164318956189815E-2</v>
      </c>
    </row>
    <row r="44" spans="2:12" ht="15.75" customHeight="1" x14ac:dyDescent="0.25">
      <c r="B44" s="24" t="s">
        <v>44</v>
      </c>
      <c r="C44" s="11" t="s">
        <v>32</v>
      </c>
      <c r="D44" s="11">
        <v>5502985</v>
      </c>
      <c r="E44" s="12" t="s">
        <v>45</v>
      </c>
      <c r="F44" s="25" t="s">
        <v>17</v>
      </c>
      <c r="G44" s="14">
        <f>'MEMÓRIA DE CALCULO'!G34</f>
        <v>1500</v>
      </c>
      <c r="H44" s="15">
        <v>0.36</v>
      </c>
      <c r="I44" s="16">
        <f t="shared" ref="I44:I46" si="16">H44+(H44*$G$7)</f>
        <v>0.437616</v>
      </c>
      <c r="J44" s="16">
        <f t="shared" ref="J44:J46" si="17">ROUND(G44*I44,2)</f>
        <v>656.42</v>
      </c>
      <c r="K44" s="17">
        <f t="shared" si="15"/>
        <v>8.019539224559352E-4</v>
      </c>
    </row>
    <row r="45" spans="2:12" ht="15.75" customHeight="1" x14ac:dyDescent="0.25">
      <c r="B45" s="24" t="s">
        <v>46</v>
      </c>
      <c r="C45" s="11" t="s">
        <v>32</v>
      </c>
      <c r="D45" s="11">
        <v>4015612</v>
      </c>
      <c r="E45" s="12" t="s">
        <v>47</v>
      </c>
      <c r="F45" s="25" t="s">
        <v>37</v>
      </c>
      <c r="G45" s="14">
        <f>'MEMÓRIA DE CALCULO'!G35</f>
        <v>1500</v>
      </c>
      <c r="H45" s="15">
        <v>8.77</v>
      </c>
      <c r="I45" s="16">
        <f t="shared" si="16"/>
        <v>10.660812</v>
      </c>
      <c r="J45" s="16">
        <f t="shared" si="17"/>
        <v>15991.22</v>
      </c>
      <c r="K45" s="17">
        <f t="shared" si="15"/>
        <v>1.9536610103067852E-2</v>
      </c>
      <c r="L45" s="20" t="s">
        <v>48</v>
      </c>
    </row>
    <row r="46" spans="2:12" ht="28.5" x14ac:dyDescent="0.25">
      <c r="B46" s="24" t="s">
        <v>49</v>
      </c>
      <c r="C46" s="11" t="s">
        <v>32</v>
      </c>
      <c r="D46" s="11" t="s">
        <v>50</v>
      </c>
      <c r="E46" s="12" t="s">
        <v>40</v>
      </c>
      <c r="F46" s="25" t="s">
        <v>41</v>
      </c>
      <c r="G46" s="14">
        <f>'MEMÓRIA DE CALCULO'!G36</f>
        <v>22275</v>
      </c>
      <c r="H46" s="15">
        <v>0.69</v>
      </c>
      <c r="I46" s="16">
        <f t="shared" si="16"/>
        <v>0.83876399999999995</v>
      </c>
      <c r="J46" s="16">
        <f t="shared" si="17"/>
        <v>18683.47</v>
      </c>
      <c r="K46" s="17">
        <f t="shared" si="15"/>
        <v>2.2825754930666027E-2</v>
      </c>
      <c r="L46" s="20" t="s">
        <v>57</v>
      </c>
    </row>
    <row r="47" spans="2:12" ht="15.75" customHeight="1" x14ac:dyDescent="0.25">
      <c r="B47" s="185">
        <v>5</v>
      </c>
      <c r="C47" s="193"/>
      <c r="D47" s="193"/>
      <c r="E47" s="188" t="s">
        <v>51</v>
      </c>
      <c r="F47" s="188"/>
      <c r="G47" s="193"/>
      <c r="H47" s="188"/>
      <c r="I47" s="190"/>
      <c r="J47" s="188">
        <f>SUM(J48:J55)</f>
        <v>227817.38999999998</v>
      </c>
      <c r="K47" s="189">
        <f t="shared" si="15"/>
        <v>0.27832645183597932</v>
      </c>
    </row>
    <row r="48" spans="2:12" ht="28.5" x14ac:dyDescent="0.25">
      <c r="B48" s="24" t="s">
        <v>52</v>
      </c>
      <c r="C48" s="11" t="s">
        <v>32</v>
      </c>
      <c r="D48" s="11">
        <v>2003933</v>
      </c>
      <c r="E48" s="12" t="s">
        <v>241</v>
      </c>
      <c r="F48" s="25" t="s">
        <v>54</v>
      </c>
      <c r="G48" s="14">
        <f>'MEMÓRIA DE CALCULO'!G38</f>
        <v>5000</v>
      </c>
      <c r="H48" s="15">
        <v>5.44</v>
      </c>
      <c r="I48" s="16">
        <f>H48+(H48*$G$7)</f>
        <v>6.6128640000000001</v>
      </c>
      <c r="J48" s="16">
        <f>ROUND(G48*I48,2)</f>
        <v>33064.32</v>
      </c>
      <c r="K48" s="119">
        <f t="shared" si="15"/>
        <v>4.0394962245724121E-2</v>
      </c>
    </row>
    <row r="49" spans="2:12" ht="15.75" customHeight="1" x14ac:dyDescent="0.25">
      <c r="B49" s="118" t="s">
        <v>213</v>
      </c>
      <c r="C49" s="11" t="s">
        <v>32</v>
      </c>
      <c r="D49" s="121">
        <v>4915740</v>
      </c>
      <c r="E49" s="122" t="s">
        <v>214</v>
      </c>
      <c r="F49" s="123" t="s">
        <v>215</v>
      </c>
      <c r="G49" s="14">
        <f>'MEMÓRIA DE CALCULO'!G39</f>
        <v>3</v>
      </c>
      <c r="H49" s="15">
        <v>1362.43</v>
      </c>
      <c r="I49" s="16">
        <f>H49+(H49*$G$7)</f>
        <v>1656.1699080000001</v>
      </c>
      <c r="J49" s="16">
        <f>ROUND(G49*I49,2)</f>
        <v>4968.51</v>
      </c>
      <c r="K49" s="17">
        <f>J49/$J$56</f>
        <v>6.0700711179755935E-3</v>
      </c>
    </row>
    <row r="50" spans="2:12" ht="33.75" customHeight="1" x14ac:dyDescent="0.25">
      <c r="B50" s="118" t="s">
        <v>216</v>
      </c>
      <c r="C50" s="11" t="s">
        <v>32</v>
      </c>
      <c r="D50" s="124" t="s">
        <v>217</v>
      </c>
      <c r="E50" s="122" t="s">
        <v>218</v>
      </c>
      <c r="F50" s="123" t="s">
        <v>37</v>
      </c>
      <c r="G50" s="14">
        <f>'MEMÓRIA DE CALCULO'!G40</f>
        <v>6</v>
      </c>
      <c r="H50" s="15">
        <v>321.27999999999997</v>
      </c>
      <c r="I50" s="16">
        <f>H50+(H50*$G$7)</f>
        <v>390.54796799999997</v>
      </c>
      <c r="J50" s="16">
        <f>ROUND(G50*I50,2)</f>
        <v>2343.29</v>
      </c>
      <c r="K50" s="17">
        <f>J50/$J$56</f>
        <v>2.8628174140820947E-3</v>
      </c>
    </row>
    <row r="51" spans="2:12" ht="15.75" customHeight="1" x14ac:dyDescent="0.25">
      <c r="B51" s="118" t="s">
        <v>219</v>
      </c>
      <c r="C51" s="11" t="s">
        <v>32</v>
      </c>
      <c r="D51" s="125" t="s">
        <v>220</v>
      </c>
      <c r="E51" s="122" t="s">
        <v>221</v>
      </c>
      <c r="F51" s="123" t="s">
        <v>100</v>
      </c>
      <c r="G51" s="14">
        <f>'MEMÓRIA DE CALCULO'!G41</f>
        <v>15</v>
      </c>
      <c r="H51" s="15">
        <v>778.43</v>
      </c>
      <c r="I51" s="16">
        <f>H51+(H51*$G$7)</f>
        <v>946.25950799999987</v>
      </c>
      <c r="J51" s="16">
        <f>ROUND(G51*I51,2)</f>
        <v>14193.89</v>
      </c>
      <c r="K51" s="17">
        <f>J51/$J$56</f>
        <v>1.7340796685670873E-2</v>
      </c>
    </row>
    <row r="52" spans="2:12" ht="15.75" customHeight="1" x14ac:dyDescent="0.25">
      <c r="B52" s="118" t="s">
        <v>224</v>
      </c>
      <c r="C52" s="11" t="s">
        <v>32</v>
      </c>
      <c r="D52" s="125" t="s">
        <v>222</v>
      </c>
      <c r="E52" s="122" t="s">
        <v>223</v>
      </c>
      <c r="F52" s="126" t="s">
        <v>228</v>
      </c>
      <c r="G52" s="14">
        <f>'MEMÓRIA DE CALCULO'!G42</f>
        <v>4</v>
      </c>
      <c r="H52" s="15">
        <v>1915.03</v>
      </c>
      <c r="I52" s="16">
        <f>H52+(H52*$G$7)</f>
        <v>2327.910468</v>
      </c>
      <c r="J52" s="16">
        <f>ROUND(G52*I52,2)</f>
        <v>9311.64</v>
      </c>
      <c r="K52" s="17">
        <f>J52/$J$56</f>
        <v>1.1376110146701174E-2</v>
      </c>
    </row>
    <row r="53" spans="2:12" ht="15.75" customHeight="1" x14ac:dyDescent="0.25">
      <c r="B53" s="118" t="s">
        <v>225</v>
      </c>
      <c r="C53" s="11" t="s">
        <v>32</v>
      </c>
      <c r="D53" s="128">
        <v>6817857</v>
      </c>
      <c r="E53" s="122" t="s">
        <v>227</v>
      </c>
      <c r="F53" s="126" t="s">
        <v>100</v>
      </c>
      <c r="G53" s="14">
        <f>'MEMÓRIA DE CALCULO'!G43</f>
        <v>15</v>
      </c>
      <c r="H53" s="15">
        <v>2380.0300000000002</v>
      </c>
      <c r="I53" s="16">
        <f t="shared" ref="I53:I54" si="18">H53+(H53*$G$7)</f>
        <v>2893.1644679999999</v>
      </c>
      <c r="J53" s="16">
        <f t="shared" ref="J53:J55" si="19">ROUND(G53*I53,2)</f>
        <v>43397.47</v>
      </c>
      <c r="K53" s="17">
        <f t="shared" ref="K53:K55" si="20">J53/$J$56</f>
        <v>5.3019059887212117E-2</v>
      </c>
    </row>
    <row r="54" spans="2:12" ht="15.75" customHeight="1" x14ac:dyDescent="0.25">
      <c r="B54" s="118" t="s">
        <v>226</v>
      </c>
      <c r="C54" s="11" t="s">
        <v>32</v>
      </c>
      <c r="D54" s="125" t="s">
        <v>248</v>
      </c>
      <c r="E54" s="122" t="s">
        <v>247</v>
      </c>
      <c r="F54" s="126" t="s">
        <v>228</v>
      </c>
      <c r="G54" s="14">
        <f>'MEMÓRIA DE CALCULO'!G44</f>
        <v>4</v>
      </c>
      <c r="H54" s="15">
        <v>24392.85</v>
      </c>
      <c r="I54" s="16">
        <f t="shared" si="18"/>
        <v>29651.94846</v>
      </c>
      <c r="J54" s="16">
        <f t="shared" ref="J54" si="21">ROUND(G54*I54,2)</f>
        <v>118607.79</v>
      </c>
      <c r="K54" s="17">
        <f t="shared" si="20"/>
        <v>0.14490415042858207</v>
      </c>
    </row>
    <row r="55" spans="2:12" ht="15.75" customHeight="1" thickBot="1" x14ac:dyDescent="0.3">
      <c r="B55" s="118" t="s">
        <v>229</v>
      </c>
      <c r="C55" s="11" t="s">
        <v>32</v>
      </c>
      <c r="D55" s="129" t="s">
        <v>230</v>
      </c>
      <c r="E55" s="122" t="s">
        <v>231</v>
      </c>
      <c r="F55" s="126" t="s">
        <v>37</v>
      </c>
      <c r="G55" s="14">
        <f>'MEMÓRIA DE CALCULO'!G45</f>
        <v>8</v>
      </c>
      <c r="H55" s="15">
        <v>2389.75</v>
      </c>
      <c r="I55" s="16">
        <v>241.31</v>
      </c>
      <c r="J55" s="16">
        <f t="shared" si="19"/>
        <v>1930.48</v>
      </c>
      <c r="K55" s="17">
        <f t="shared" si="20"/>
        <v>2.3584839100312814E-3</v>
      </c>
    </row>
    <row r="56" spans="2:12" ht="15.75" customHeight="1" x14ac:dyDescent="0.25">
      <c r="B56" s="318" t="s">
        <v>252</v>
      </c>
      <c r="C56" s="319"/>
      <c r="D56" s="319"/>
      <c r="E56" s="319"/>
      <c r="F56" s="319"/>
      <c r="G56" s="319"/>
      <c r="H56" s="320"/>
      <c r="I56" s="194"/>
      <c r="J56" s="194">
        <f>ROUND(J58/(1+$G$7),2)</f>
        <v>818525.83</v>
      </c>
      <c r="K56" s="321"/>
    </row>
    <row r="57" spans="2:12" ht="15.75" customHeight="1" x14ac:dyDescent="0.25">
      <c r="B57" s="318" t="s">
        <v>58</v>
      </c>
      <c r="C57" s="319"/>
      <c r="D57" s="319"/>
      <c r="E57" s="319"/>
      <c r="F57" s="319"/>
      <c r="G57" s="319"/>
      <c r="H57" s="320"/>
      <c r="I57" s="195">
        <f>$G$7</f>
        <v>0.21559999999999999</v>
      </c>
      <c r="J57" s="194">
        <f>ROUND(J56*$G$7,2)</f>
        <v>176474.17</v>
      </c>
      <c r="K57" s="322"/>
    </row>
    <row r="58" spans="2:12" ht="15.75" customHeight="1" thickBot="1" x14ac:dyDescent="0.3">
      <c r="B58" s="324" t="s">
        <v>59</v>
      </c>
      <c r="C58" s="325"/>
      <c r="D58" s="325"/>
      <c r="E58" s="325"/>
      <c r="F58" s="325"/>
      <c r="G58" s="325"/>
      <c r="H58" s="326"/>
      <c r="I58" s="196"/>
      <c r="J58" s="196">
        <f>$J$47+$J$43+$J$39+$J$25+$J$21+$J$17+$J$13+$J$9</f>
        <v>995000</v>
      </c>
      <c r="K58" s="323"/>
      <c r="L58">
        <v>1340000</v>
      </c>
    </row>
    <row r="59" spans="2:12" ht="15.75" customHeight="1" x14ac:dyDescent="0.25">
      <c r="L59" s="249">
        <f>J58-L58</f>
        <v>-345000</v>
      </c>
    </row>
    <row r="60" spans="2:12" ht="15.75" customHeight="1" x14ac:dyDescent="0.25"/>
    <row r="61" spans="2:12" ht="15.75" customHeight="1" x14ac:dyDescent="0.25"/>
    <row r="62" spans="2:12" ht="15.75" customHeight="1" x14ac:dyDescent="0.25"/>
    <row r="63" spans="2:12" ht="15.75" customHeight="1" x14ac:dyDescent="0.25"/>
    <row r="64" spans="2:12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  <row r="1006" ht="15.75" customHeight="1" x14ac:dyDescent="0.25"/>
    <row r="1007" ht="15.75" customHeight="1" x14ac:dyDescent="0.25"/>
    <row r="1008" ht="15.75" customHeight="1" x14ac:dyDescent="0.25"/>
    <row r="1009" ht="15.75" customHeight="1" x14ac:dyDescent="0.25"/>
    <row r="1010" ht="15.75" customHeight="1" x14ac:dyDescent="0.25"/>
    <row r="1011" ht="15.75" customHeight="1" x14ac:dyDescent="0.25"/>
    <row r="1012" ht="15.75" customHeight="1" x14ac:dyDescent="0.25"/>
    <row r="1013" ht="15.75" customHeight="1" x14ac:dyDescent="0.25"/>
    <row r="1014" ht="15.75" customHeight="1" x14ac:dyDescent="0.25"/>
  </sheetData>
  <mergeCells count="10">
    <mergeCell ref="B38:K38"/>
    <mergeCell ref="B56:H56"/>
    <mergeCell ref="K56:K58"/>
    <mergeCell ref="B57:H57"/>
    <mergeCell ref="B58:H58"/>
    <mergeCell ref="B4:E4"/>
    <mergeCell ref="B1:K1"/>
    <mergeCell ref="B2:K2"/>
    <mergeCell ref="G4:J5"/>
    <mergeCell ref="B16:K16"/>
  </mergeCells>
  <pageMargins left="0.51180555555555596" right="0.51180555555555596" top="0.78749999999999998" bottom="0.78749999999999998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001"/>
  <sheetViews>
    <sheetView zoomScale="90" zoomScaleNormal="90" workbookViewId="0">
      <selection activeCell="C7" sqref="C7"/>
    </sheetView>
  </sheetViews>
  <sheetFormatPr defaultColWidth="14.42578125" defaultRowHeight="15" customHeight="1" x14ac:dyDescent="0.25"/>
  <cols>
    <col min="1" max="1" width="8.7109375" customWidth="1"/>
    <col min="2" max="2" width="9.140625" customWidth="1"/>
    <col min="3" max="3" width="51.7109375" customWidth="1"/>
    <col min="4" max="4" width="10.42578125" customWidth="1"/>
    <col min="5" max="5" width="14.28515625" customWidth="1"/>
    <col min="6" max="6" width="16.85546875" customWidth="1"/>
    <col min="7" max="7" width="17.28515625" customWidth="1"/>
    <col min="8" max="8" width="7.42578125" customWidth="1"/>
    <col min="9" max="9" width="53.140625" customWidth="1"/>
    <col min="10" max="10" width="8.7109375" customWidth="1"/>
  </cols>
  <sheetData>
    <row r="1" spans="2:9" ht="30.75" thickBot="1" x14ac:dyDescent="0.3">
      <c r="B1" s="327" t="s">
        <v>60</v>
      </c>
      <c r="C1" s="328"/>
      <c r="D1" s="328"/>
      <c r="E1" s="328"/>
      <c r="F1" s="328"/>
      <c r="G1" s="328"/>
      <c r="H1" s="328"/>
      <c r="I1" s="329"/>
    </row>
    <row r="2" spans="2:9" ht="15.75" thickBot="1" x14ac:dyDescent="0.3">
      <c r="B2" s="211" t="s">
        <v>3</v>
      </c>
      <c r="C2" s="197" t="s">
        <v>6</v>
      </c>
      <c r="D2" s="198" t="s">
        <v>61</v>
      </c>
      <c r="E2" s="199" t="s">
        <v>62</v>
      </c>
      <c r="F2" s="199" t="s">
        <v>63</v>
      </c>
      <c r="G2" s="199" t="s">
        <v>64</v>
      </c>
      <c r="H2" s="198" t="s">
        <v>7</v>
      </c>
      <c r="I2" s="212" t="s">
        <v>65</v>
      </c>
    </row>
    <row r="3" spans="2:9" x14ac:dyDescent="0.25">
      <c r="B3" s="213">
        <v>1</v>
      </c>
      <c r="C3" s="214" t="s">
        <v>13</v>
      </c>
      <c r="D3" s="215"/>
      <c r="E3" s="216"/>
      <c r="F3" s="216"/>
      <c r="G3" s="216"/>
      <c r="H3" s="215"/>
      <c r="I3" s="217"/>
    </row>
    <row r="4" spans="2:9" ht="28.5" x14ac:dyDescent="0.25">
      <c r="B4" s="218" t="s">
        <v>14</v>
      </c>
      <c r="C4" s="106" t="s">
        <v>16</v>
      </c>
      <c r="D4" s="105">
        <v>2</v>
      </c>
      <c r="E4" s="107">
        <v>4</v>
      </c>
      <c r="F4" s="107"/>
      <c r="G4" s="104">
        <f>D4*E4</f>
        <v>8</v>
      </c>
      <c r="H4" s="104" t="s">
        <v>17</v>
      </c>
      <c r="I4" s="219" t="s">
        <v>66</v>
      </c>
    </row>
    <row r="5" spans="2:9" ht="28.5" x14ac:dyDescent="0.25">
      <c r="B5" s="218" t="s">
        <v>18</v>
      </c>
      <c r="C5" s="106" t="s">
        <v>21</v>
      </c>
      <c r="D5" s="105" t="s">
        <v>67</v>
      </c>
      <c r="E5" s="107" t="s">
        <v>67</v>
      </c>
      <c r="F5" s="107"/>
      <c r="G5" s="104">
        <v>1</v>
      </c>
      <c r="H5" s="104" t="s">
        <v>22</v>
      </c>
      <c r="I5" s="219" t="s">
        <v>68</v>
      </c>
    </row>
    <row r="6" spans="2:9" ht="28.5" x14ac:dyDescent="0.25">
      <c r="B6" s="218" t="s">
        <v>69</v>
      </c>
      <c r="C6" s="106" t="s">
        <v>24</v>
      </c>
      <c r="D6" s="105" t="s">
        <v>67</v>
      </c>
      <c r="E6" s="107" t="s">
        <v>67</v>
      </c>
      <c r="F6" s="107"/>
      <c r="G6" s="104">
        <v>1</v>
      </c>
      <c r="H6" s="104" t="s">
        <v>22</v>
      </c>
      <c r="I6" s="219" t="s">
        <v>68</v>
      </c>
    </row>
    <row r="7" spans="2:9" ht="15" customHeight="1" x14ac:dyDescent="0.25">
      <c r="B7" s="220">
        <v>2</v>
      </c>
      <c r="C7" s="206" t="s">
        <v>25</v>
      </c>
      <c r="D7" s="207"/>
      <c r="E7" s="207"/>
      <c r="F7" s="208"/>
      <c r="G7" s="209"/>
      <c r="H7" s="210"/>
      <c r="I7" s="221"/>
    </row>
    <row r="8" spans="2:9" ht="28.5" x14ac:dyDescent="0.25">
      <c r="B8" s="222" t="s">
        <v>26</v>
      </c>
      <c r="C8" s="26" t="s">
        <v>88</v>
      </c>
      <c r="D8" s="27">
        <v>2</v>
      </c>
      <c r="E8" s="27">
        <v>3</v>
      </c>
      <c r="F8" s="28">
        <v>4</v>
      </c>
      <c r="G8" s="28">
        <v>3</v>
      </c>
      <c r="H8" s="29">
        <f t="shared" ref="H8:H9" si="0">D8*E8*F8*G8</f>
        <v>72</v>
      </c>
      <c r="I8" s="223" t="s">
        <v>89</v>
      </c>
    </row>
    <row r="9" spans="2:9" ht="29.25" thickBot="1" x14ac:dyDescent="0.3">
      <c r="B9" s="224" t="s">
        <v>90</v>
      </c>
      <c r="C9" s="30" t="s">
        <v>91</v>
      </c>
      <c r="D9" s="31">
        <v>8</v>
      </c>
      <c r="E9" s="31">
        <v>5</v>
      </c>
      <c r="F9" s="32">
        <v>4</v>
      </c>
      <c r="G9" s="32">
        <v>3</v>
      </c>
      <c r="H9" s="34">
        <f t="shared" si="0"/>
        <v>480</v>
      </c>
      <c r="I9" s="225" t="s">
        <v>92</v>
      </c>
    </row>
    <row r="10" spans="2:9" ht="28.5" customHeight="1" x14ac:dyDescent="0.25">
      <c r="B10" s="330" t="s">
        <v>70</v>
      </c>
      <c r="C10" s="331"/>
      <c r="D10" s="331"/>
      <c r="E10" s="331"/>
      <c r="F10" s="331"/>
      <c r="G10" s="331"/>
      <c r="H10" s="331"/>
      <c r="I10" s="332"/>
    </row>
    <row r="11" spans="2:9" ht="28.5" customHeight="1" x14ac:dyDescent="0.25">
      <c r="B11" s="226">
        <v>3</v>
      </c>
      <c r="C11" s="200" t="s">
        <v>30</v>
      </c>
      <c r="D11" s="201"/>
      <c r="E11" s="202"/>
      <c r="F11" s="202"/>
      <c r="G11" s="202"/>
      <c r="H11" s="203"/>
      <c r="I11" s="227"/>
    </row>
    <row r="12" spans="2:9" x14ac:dyDescent="0.25">
      <c r="B12" s="228" t="s">
        <v>31</v>
      </c>
      <c r="C12" s="106" t="s">
        <v>33</v>
      </c>
      <c r="D12" s="105">
        <v>8000</v>
      </c>
      <c r="E12" s="107">
        <v>6</v>
      </c>
      <c r="F12" s="107" t="s">
        <v>67</v>
      </c>
      <c r="G12" s="104">
        <f>D12*E12</f>
        <v>48000</v>
      </c>
      <c r="H12" s="108" t="s">
        <v>17</v>
      </c>
      <c r="I12" s="219" t="s">
        <v>71</v>
      </c>
    </row>
    <row r="13" spans="2:9" ht="28.5" x14ac:dyDescent="0.25">
      <c r="B13" s="228" t="s">
        <v>35</v>
      </c>
      <c r="C13" s="106" t="s">
        <v>36</v>
      </c>
      <c r="D13" s="333" t="s">
        <v>67</v>
      </c>
      <c r="E13" s="334"/>
      <c r="F13" s="107">
        <v>0.1</v>
      </c>
      <c r="G13" s="104">
        <f>G12*F13</f>
        <v>4800</v>
      </c>
      <c r="H13" s="108" t="s">
        <v>37</v>
      </c>
      <c r="I13" s="219" t="s">
        <v>72</v>
      </c>
    </row>
    <row r="14" spans="2:9" ht="28.5" customHeight="1" x14ac:dyDescent="0.25">
      <c r="B14" s="228" t="s">
        <v>39</v>
      </c>
      <c r="C14" s="106" t="s">
        <v>40</v>
      </c>
      <c r="D14" s="333" t="s">
        <v>67</v>
      </c>
      <c r="E14" s="331"/>
      <c r="F14" s="334"/>
      <c r="G14" s="104">
        <f>G13*'DMT-Jazida'!G10*'DMT-Jazida'!M18</f>
        <v>77760</v>
      </c>
      <c r="H14" s="108" t="s">
        <v>41</v>
      </c>
      <c r="I14" s="219" t="s">
        <v>73</v>
      </c>
    </row>
    <row r="15" spans="2:9" ht="28.5" customHeight="1" x14ac:dyDescent="0.25">
      <c r="B15" s="226">
        <v>4</v>
      </c>
      <c r="C15" s="203" t="s">
        <v>43</v>
      </c>
      <c r="D15" s="203"/>
      <c r="E15" s="202"/>
      <c r="F15" s="202"/>
      <c r="G15" s="202"/>
      <c r="H15" s="203"/>
      <c r="I15" s="227"/>
    </row>
    <row r="16" spans="2:9" ht="15.75" customHeight="1" x14ac:dyDescent="0.25">
      <c r="B16" s="228" t="s">
        <v>44</v>
      </c>
      <c r="C16" s="106" t="s">
        <v>45</v>
      </c>
      <c r="D16" s="105">
        <v>8000</v>
      </c>
      <c r="E16" s="107">
        <v>0.3</v>
      </c>
      <c r="F16" s="107" t="s">
        <v>67</v>
      </c>
      <c r="G16" s="104">
        <f>D16*E16*2</f>
        <v>4800</v>
      </c>
      <c r="H16" s="108" t="s">
        <v>17</v>
      </c>
      <c r="I16" s="219" t="s">
        <v>251</v>
      </c>
    </row>
    <row r="17" spans="2:10" ht="28.5" x14ac:dyDescent="0.25">
      <c r="B17" s="228" t="s">
        <v>46</v>
      </c>
      <c r="C17" s="106" t="s">
        <v>47</v>
      </c>
      <c r="D17" s="333" t="s">
        <v>67</v>
      </c>
      <c r="E17" s="334"/>
      <c r="F17" s="107">
        <v>0.15</v>
      </c>
      <c r="G17" s="104">
        <f>G12*F17</f>
        <v>7200</v>
      </c>
      <c r="H17" s="108" t="s">
        <v>37</v>
      </c>
      <c r="I17" s="219" t="s">
        <v>74</v>
      </c>
    </row>
    <row r="18" spans="2:10" ht="28.5" x14ac:dyDescent="0.25">
      <c r="B18" s="228" t="s">
        <v>49</v>
      </c>
      <c r="C18" s="106" t="s">
        <v>40</v>
      </c>
      <c r="D18" s="335" t="s">
        <v>67</v>
      </c>
      <c r="E18" s="331"/>
      <c r="F18" s="334"/>
      <c r="G18" s="104">
        <f>G17*'DMT-Jazida'!G10*'DMT-Jazida'!M18</f>
        <v>116640</v>
      </c>
      <c r="H18" s="108" t="s">
        <v>41</v>
      </c>
      <c r="I18" s="219" t="s">
        <v>75</v>
      </c>
    </row>
    <row r="19" spans="2:10" ht="15.75" customHeight="1" x14ac:dyDescent="0.25">
      <c r="B19" s="226">
        <v>5</v>
      </c>
      <c r="C19" s="203" t="s">
        <v>51</v>
      </c>
      <c r="D19" s="204"/>
      <c r="E19" s="205"/>
      <c r="F19" s="205"/>
      <c r="G19" s="202"/>
      <c r="H19" s="203"/>
      <c r="I19" s="227"/>
    </row>
    <row r="20" spans="2:10" ht="28.5" x14ac:dyDescent="0.25">
      <c r="B20" s="228" t="s">
        <v>52</v>
      </c>
      <c r="C20" s="106" t="s">
        <v>53</v>
      </c>
      <c r="D20" s="105">
        <v>8000</v>
      </c>
      <c r="E20" s="107" t="s">
        <v>67</v>
      </c>
      <c r="F20" s="107" t="s">
        <v>67</v>
      </c>
      <c r="G20" s="104">
        <f>D20*2</f>
        <v>16000</v>
      </c>
      <c r="H20" s="108" t="s">
        <v>54</v>
      </c>
      <c r="I20" s="219" t="s">
        <v>76</v>
      </c>
    </row>
    <row r="21" spans="2:10" ht="27.75" customHeight="1" thickBot="1" x14ac:dyDescent="0.3">
      <c r="B21" s="231" t="s">
        <v>213</v>
      </c>
      <c r="C21" s="130" t="s">
        <v>214</v>
      </c>
      <c r="D21" s="135">
        <v>1</v>
      </c>
      <c r="E21" s="136">
        <v>4</v>
      </c>
      <c r="F21" s="136" t="s">
        <v>246</v>
      </c>
      <c r="G21" s="137">
        <v>4</v>
      </c>
      <c r="H21" s="131" t="s">
        <v>215</v>
      </c>
      <c r="I21" s="232" t="s">
        <v>232</v>
      </c>
      <c r="J21" s="23"/>
    </row>
    <row r="22" spans="2:10" ht="50.25" customHeight="1" thickBot="1" x14ac:dyDescent="0.3">
      <c r="B22" s="231" t="s">
        <v>216</v>
      </c>
      <c r="C22" s="130" t="s">
        <v>218</v>
      </c>
      <c r="D22" s="336"/>
      <c r="E22" s="337"/>
      <c r="F22" s="338"/>
      <c r="G22" s="137">
        <v>8</v>
      </c>
      <c r="H22" s="131" t="s">
        <v>37</v>
      </c>
      <c r="I22" s="232" t="s">
        <v>232</v>
      </c>
      <c r="J22" s="23"/>
    </row>
    <row r="23" spans="2:10" ht="28.5" customHeight="1" thickBot="1" x14ac:dyDescent="0.3">
      <c r="B23" s="231" t="s">
        <v>219</v>
      </c>
      <c r="C23" s="130" t="s">
        <v>221</v>
      </c>
      <c r="D23" s="138" t="s">
        <v>233</v>
      </c>
      <c r="E23" s="139" t="s">
        <v>238</v>
      </c>
      <c r="F23" s="136"/>
      <c r="G23" s="137">
        <v>15</v>
      </c>
      <c r="H23" s="131" t="s">
        <v>100</v>
      </c>
      <c r="I23" s="232" t="s">
        <v>232</v>
      </c>
      <c r="J23" s="35"/>
    </row>
    <row r="24" spans="2:10" ht="15.75" customHeight="1" thickBot="1" x14ac:dyDescent="0.3">
      <c r="B24" s="231" t="s">
        <v>224</v>
      </c>
      <c r="C24" s="130" t="s">
        <v>223</v>
      </c>
      <c r="D24" s="140" t="s">
        <v>234</v>
      </c>
      <c r="E24" s="141" t="s">
        <v>235</v>
      </c>
      <c r="F24" s="136"/>
      <c r="G24" s="137">
        <v>4</v>
      </c>
      <c r="H24" s="127" t="s">
        <v>228</v>
      </c>
      <c r="I24" s="232" t="s">
        <v>232</v>
      </c>
    </row>
    <row r="25" spans="2:10" ht="46.5" customHeight="1" thickBot="1" x14ac:dyDescent="0.3">
      <c r="B25" s="231" t="s">
        <v>225</v>
      </c>
      <c r="C25" s="130" t="s">
        <v>227</v>
      </c>
      <c r="D25" s="142" t="s">
        <v>242</v>
      </c>
      <c r="E25" s="139" t="s">
        <v>239</v>
      </c>
      <c r="F25" s="139" t="s">
        <v>237</v>
      </c>
      <c r="G25" s="137">
        <v>30</v>
      </c>
      <c r="H25" s="127" t="s">
        <v>100</v>
      </c>
      <c r="I25" s="232" t="s">
        <v>232</v>
      </c>
    </row>
    <row r="26" spans="2:10" ht="15.75" customHeight="1" thickBot="1" x14ac:dyDescent="0.3">
      <c r="B26" s="231" t="s">
        <v>226</v>
      </c>
      <c r="C26" s="130" t="s">
        <v>223</v>
      </c>
      <c r="D26" s="140" t="s">
        <v>234</v>
      </c>
      <c r="E26" s="141" t="s">
        <v>243</v>
      </c>
      <c r="F26" s="136"/>
      <c r="G26" s="137">
        <v>4</v>
      </c>
      <c r="H26" s="127" t="s">
        <v>228</v>
      </c>
      <c r="I26" s="232" t="s">
        <v>232</v>
      </c>
    </row>
    <row r="27" spans="2:10" ht="30.75" customHeight="1" thickBot="1" x14ac:dyDescent="0.3">
      <c r="B27" s="238" t="s">
        <v>229</v>
      </c>
      <c r="C27" s="239" t="s">
        <v>231</v>
      </c>
      <c r="D27" s="240"/>
      <c r="E27" s="241"/>
      <c r="F27" s="241"/>
      <c r="G27" s="242">
        <v>10</v>
      </c>
      <c r="H27" s="243" t="s">
        <v>37</v>
      </c>
      <c r="I27" s="244" t="s">
        <v>232</v>
      </c>
    </row>
    <row r="28" spans="2:10" ht="28.5" customHeight="1" x14ac:dyDescent="0.25">
      <c r="B28" s="330" t="s">
        <v>55</v>
      </c>
      <c r="C28" s="331"/>
      <c r="D28" s="331"/>
      <c r="E28" s="331"/>
      <c r="F28" s="331"/>
      <c r="G28" s="331"/>
      <c r="H28" s="331"/>
      <c r="I28" s="332"/>
    </row>
    <row r="29" spans="2:10" ht="28.5" customHeight="1" x14ac:dyDescent="0.25">
      <c r="B29" s="226">
        <v>3</v>
      </c>
      <c r="C29" s="200" t="s">
        <v>30</v>
      </c>
      <c r="D29" s="201"/>
      <c r="E29" s="202"/>
      <c r="F29" s="202"/>
      <c r="G29" s="202"/>
      <c r="H29" s="203"/>
      <c r="I29" s="227"/>
    </row>
    <row r="30" spans="2:10" ht="15.75" customHeight="1" x14ac:dyDescent="0.25">
      <c r="B30" s="228" t="s">
        <v>31</v>
      </c>
      <c r="C30" s="106" t="s">
        <v>33</v>
      </c>
      <c r="D30" s="105">
        <v>2500</v>
      </c>
      <c r="E30" s="107">
        <v>6</v>
      </c>
      <c r="F30" s="107" t="s">
        <v>67</v>
      </c>
      <c r="G30" s="104">
        <f>D30*E30</f>
        <v>15000</v>
      </c>
      <c r="H30" s="108" t="s">
        <v>17</v>
      </c>
      <c r="I30" s="219" t="s">
        <v>77</v>
      </c>
    </row>
    <row r="31" spans="2:10" ht="28.5" x14ac:dyDescent="0.25">
      <c r="B31" s="228" t="s">
        <v>35</v>
      </c>
      <c r="C31" s="106" t="s">
        <v>36</v>
      </c>
      <c r="D31" s="333" t="s">
        <v>67</v>
      </c>
      <c r="E31" s="334"/>
      <c r="F31" s="107">
        <v>0.15</v>
      </c>
      <c r="G31" s="104">
        <f>G30*F31</f>
        <v>2250</v>
      </c>
      <c r="H31" s="108" t="s">
        <v>37</v>
      </c>
      <c r="I31" s="219" t="s">
        <v>78</v>
      </c>
    </row>
    <row r="32" spans="2:10" ht="28.5" customHeight="1" x14ac:dyDescent="0.25">
      <c r="B32" s="228" t="s">
        <v>39</v>
      </c>
      <c r="C32" s="106" t="s">
        <v>40</v>
      </c>
      <c r="D32" s="333" t="s">
        <v>67</v>
      </c>
      <c r="E32" s="331"/>
      <c r="F32" s="334"/>
      <c r="G32" s="104">
        <f>G31*'DMT-Jazida'!G10*'DMT-Jazida'!M24</f>
        <v>33412.5</v>
      </c>
      <c r="H32" s="108" t="s">
        <v>41</v>
      </c>
      <c r="I32" s="219" t="s">
        <v>79</v>
      </c>
    </row>
    <row r="33" spans="2:10" ht="28.5" customHeight="1" x14ac:dyDescent="0.25">
      <c r="B33" s="226">
        <v>4</v>
      </c>
      <c r="C33" s="203" t="s">
        <v>43</v>
      </c>
      <c r="D33" s="203"/>
      <c r="E33" s="202"/>
      <c r="F33" s="202"/>
      <c r="G33" s="202"/>
      <c r="H33" s="203"/>
      <c r="I33" s="227"/>
    </row>
    <row r="34" spans="2:10" ht="28.5" x14ac:dyDescent="0.25">
      <c r="B34" s="228" t="s">
        <v>44</v>
      </c>
      <c r="C34" s="106" t="s">
        <v>45</v>
      </c>
      <c r="D34" s="105">
        <v>2500</v>
      </c>
      <c r="E34" s="107">
        <v>0.3</v>
      </c>
      <c r="F34" s="107" t="s">
        <v>67</v>
      </c>
      <c r="G34" s="104">
        <f>D34*E34*2</f>
        <v>1500</v>
      </c>
      <c r="H34" s="108" t="s">
        <v>17</v>
      </c>
      <c r="I34" s="219" t="s">
        <v>250</v>
      </c>
    </row>
    <row r="35" spans="2:10" ht="28.5" x14ac:dyDescent="0.25">
      <c r="B35" s="228" t="s">
        <v>46</v>
      </c>
      <c r="C35" s="106" t="s">
        <v>47</v>
      </c>
      <c r="D35" s="333" t="s">
        <v>67</v>
      </c>
      <c r="E35" s="334"/>
      <c r="F35" s="107">
        <v>0.1</v>
      </c>
      <c r="G35" s="104">
        <f>G30*F35</f>
        <v>1500</v>
      </c>
      <c r="H35" s="108" t="s">
        <v>37</v>
      </c>
      <c r="I35" s="219" t="s">
        <v>80</v>
      </c>
    </row>
    <row r="36" spans="2:10" ht="42.75" x14ac:dyDescent="0.25">
      <c r="B36" s="228" t="s">
        <v>49</v>
      </c>
      <c r="C36" s="106" t="s">
        <v>40</v>
      </c>
      <c r="D36" s="335" t="s">
        <v>67</v>
      </c>
      <c r="E36" s="331"/>
      <c r="F36" s="334"/>
      <c r="G36" s="104">
        <f>G35*'DMT-Jazida'!G10*'DMT-Jazida'!M24</f>
        <v>22275</v>
      </c>
      <c r="H36" s="108" t="s">
        <v>41</v>
      </c>
      <c r="I36" s="219" t="s">
        <v>81</v>
      </c>
    </row>
    <row r="37" spans="2:10" ht="15.75" customHeight="1" thickBot="1" x14ac:dyDescent="0.3">
      <c r="B37" s="226">
        <v>5</v>
      </c>
      <c r="C37" s="203" t="s">
        <v>51</v>
      </c>
      <c r="D37" s="204"/>
      <c r="E37" s="205"/>
      <c r="F37" s="205"/>
      <c r="G37" s="202"/>
      <c r="H37" s="203"/>
      <c r="I37" s="227"/>
    </row>
    <row r="38" spans="2:10" ht="44.25" customHeight="1" thickBot="1" x14ac:dyDescent="0.3">
      <c r="B38" s="229" t="s">
        <v>52</v>
      </c>
      <c r="C38" s="109" t="s">
        <v>53</v>
      </c>
      <c r="D38" s="132">
        <v>2500</v>
      </c>
      <c r="E38" s="133" t="s">
        <v>67</v>
      </c>
      <c r="F38" s="133" t="s">
        <v>67</v>
      </c>
      <c r="G38" s="134">
        <f>D38*2</f>
        <v>5000</v>
      </c>
      <c r="H38" s="110" t="s">
        <v>54</v>
      </c>
      <c r="I38" s="230" t="s">
        <v>76</v>
      </c>
      <c r="J38" s="33"/>
    </row>
    <row r="39" spans="2:10" ht="27.75" customHeight="1" thickBot="1" x14ac:dyDescent="0.3">
      <c r="B39" s="231" t="s">
        <v>213</v>
      </c>
      <c r="C39" s="130" t="s">
        <v>214</v>
      </c>
      <c r="D39" s="135">
        <v>1</v>
      </c>
      <c r="E39" s="136">
        <v>3</v>
      </c>
      <c r="F39" s="136" t="s">
        <v>246</v>
      </c>
      <c r="G39" s="137">
        <v>3</v>
      </c>
      <c r="H39" s="131" t="s">
        <v>215</v>
      </c>
      <c r="I39" s="232" t="s">
        <v>232</v>
      </c>
      <c r="J39" s="23"/>
    </row>
    <row r="40" spans="2:10" ht="50.25" customHeight="1" thickBot="1" x14ac:dyDescent="0.3">
      <c r="B40" s="231" t="s">
        <v>216</v>
      </c>
      <c r="C40" s="130" t="s">
        <v>218</v>
      </c>
      <c r="D40" s="336"/>
      <c r="E40" s="337"/>
      <c r="F40" s="338"/>
      <c r="G40" s="137">
        <v>6</v>
      </c>
      <c r="H40" s="131" t="s">
        <v>37</v>
      </c>
      <c r="I40" s="232" t="s">
        <v>232</v>
      </c>
      <c r="J40" s="23"/>
    </row>
    <row r="41" spans="2:10" ht="28.5" customHeight="1" thickBot="1" x14ac:dyDescent="0.3">
      <c r="B41" s="231" t="s">
        <v>219</v>
      </c>
      <c r="C41" s="130" t="s">
        <v>221</v>
      </c>
      <c r="D41" s="138" t="s">
        <v>233</v>
      </c>
      <c r="E41" s="139" t="s">
        <v>238</v>
      </c>
      <c r="F41" s="136"/>
      <c r="G41" s="137">
        <v>15</v>
      </c>
      <c r="H41" s="131" t="s">
        <v>100</v>
      </c>
      <c r="I41" s="232" t="s">
        <v>232</v>
      </c>
      <c r="J41" s="35"/>
    </row>
    <row r="42" spans="2:10" ht="15.75" customHeight="1" thickBot="1" x14ac:dyDescent="0.3">
      <c r="B42" s="231" t="s">
        <v>224</v>
      </c>
      <c r="C42" s="130" t="s">
        <v>223</v>
      </c>
      <c r="D42" s="140" t="s">
        <v>234</v>
      </c>
      <c r="E42" s="141" t="s">
        <v>235</v>
      </c>
      <c r="F42" s="136"/>
      <c r="G42" s="137">
        <v>4</v>
      </c>
      <c r="H42" s="127" t="s">
        <v>228</v>
      </c>
      <c r="I42" s="232" t="s">
        <v>232</v>
      </c>
    </row>
    <row r="43" spans="2:10" ht="46.5" customHeight="1" thickBot="1" x14ac:dyDescent="0.3">
      <c r="B43" s="231" t="s">
        <v>225</v>
      </c>
      <c r="C43" s="130" t="s">
        <v>227</v>
      </c>
      <c r="D43" s="142" t="s">
        <v>236</v>
      </c>
      <c r="E43" s="139" t="s">
        <v>239</v>
      </c>
      <c r="F43" s="139" t="s">
        <v>237</v>
      </c>
      <c r="G43" s="137">
        <v>15</v>
      </c>
      <c r="H43" s="127" t="s">
        <v>100</v>
      </c>
      <c r="I43" s="232" t="s">
        <v>232</v>
      </c>
    </row>
    <row r="44" spans="2:10" ht="15.75" customHeight="1" thickBot="1" x14ac:dyDescent="0.3">
      <c r="B44" s="231" t="s">
        <v>226</v>
      </c>
      <c r="C44" s="130" t="s">
        <v>223</v>
      </c>
      <c r="D44" s="140" t="s">
        <v>234</v>
      </c>
      <c r="E44" s="141" t="s">
        <v>240</v>
      </c>
      <c r="F44" s="136"/>
      <c r="G44" s="137">
        <v>4</v>
      </c>
      <c r="H44" s="127" t="s">
        <v>228</v>
      </c>
      <c r="I44" s="232" t="s">
        <v>232</v>
      </c>
    </row>
    <row r="45" spans="2:10" ht="30.75" customHeight="1" thickBot="1" x14ac:dyDescent="0.3">
      <c r="B45" s="238" t="s">
        <v>229</v>
      </c>
      <c r="C45" s="239" t="s">
        <v>231</v>
      </c>
      <c r="D45" s="240"/>
      <c r="E45" s="241"/>
      <c r="F45" s="241"/>
      <c r="G45" s="242">
        <v>8</v>
      </c>
      <c r="H45" s="243" t="s">
        <v>37</v>
      </c>
      <c r="I45" s="244" t="s">
        <v>232</v>
      </c>
    </row>
    <row r="46" spans="2:10" ht="30" hidden="1" customHeight="1" thickBot="1" x14ac:dyDescent="0.3">
      <c r="B46" s="235" t="s">
        <v>3</v>
      </c>
      <c r="C46" s="236" t="s">
        <v>6</v>
      </c>
      <c r="D46" s="233" t="s">
        <v>82</v>
      </c>
      <c r="E46" s="233" t="s">
        <v>83</v>
      </c>
      <c r="F46" s="234" t="s">
        <v>84</v>
      </c>
      <c r="G46" s="234" t="s">
        <v>85</v>
      </c>
      <c r="H46" s="233" t="s">
        <v>86</v>
      </c>
      <c r="I46" s="237" t="s">
        <v>87</v>
      </c>
    </row>
    <row r="47" spans="2:10" ht="15.75" customHeight="1" x14ac:dyDescent="0.25"/>
    <row r="48" spans="2:10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</sheetData>
  <mergeCells count="13">
    <mergeCell ref="D17:E17"/>
    <mergeCell ref="D18:F18"/>
    <mergeCell ref="B28:I28"/>
    <mergeCell ref="D40:F40"/>
    <mergeCell ref="D31:E31"/>
    <mergeCell ref="D32:F32"/>
    <mergeCell ref="D35:E35"/>
    <mergeCell ref="D36:F36"/>
    <mergeCell ref="D22:F22"/>
    <mergeCell ref="B1:I1"/>
    <mergeCell ref="B10:I10"/>
    <mergeCell ref="D13:E13"/>
    <mergeCell ref="D14:F14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00"/>
  <sheetViews>
    <sheetView workbookViewId="0">
      <selection activeCell="D21" sqref="D21:I21"/>
    </sheetView>
  </sheetViews>
  <sheetFormatPr defaultColWidth="14.42578125" defaultRowHeight="15" customHeight="1" x14ac:dyDescent="0.25"/>
  <cols>
    <col min="1" max="1" width="1.85546875" customWidth="1"/>
    <col min="2" max="2" width="23.140625" customWidth="1"/>
    <col min="3" max="3" width="16.42578125" customWidth="1"/>
    <col min="4" max="10" width="9.140625" customWidth="1"/>
    <col min="11" max="11" width="10" customWidth="1"/>
    <col min="12" max="12" width="10.28515625" customWidth="1"/>
    <col min="13" max="13" width="9.140625" customWidth="1"/>
    <col min="14" max="14" width="9.7109375" customWidth="1"/>
    <col min="15" max="15" width="10" customWidth="1"/>
    <col min="16" max="16" width="13" customWidth="1"/>
    <col min="17" max="27" width="9.140625" customWidth="1"/>
  </cols>
  <sheetData>
    <row r="1" spans="1:27" ht="14.25" customHeight="1" x14ac:dyDescent="0.25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</row>
    <row r="2" spans="1:27" ht="14.25" customHeight="1" x14ac:dyDescent="0.25">
      <c r="A2" s="36"/>
      <c r="B2" s="350" t="s">
        <v>93</v>
      </c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351"/>
      <c r="N2" s="351"/>
      <c r="O2" s="351"/>
      <c r="P2" s="352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</row>
    <row r="3" spans="1:27" ht="14.25" customHeight="1" x14ac:dyDescent="0.25">
      <c r="A3" s="36"/>
      <c r="B3" s="353"/>
      <c r="C3" s="354"/>
      <c r="D3" s="354"/>
      <c r="E3" s="354"/>
      <c r="F3" s="354"/>
      <c r="G3" s="354"/>
      <c r="H3" s="354"/>
      <c r="I3" s="354"/>
      <c r="J3" s="354"/>
      <c r="K3" s="354"/>
      <c r="L3" s="354"/>
      <c r="M3" s="354"/>
      <c r="N3" s="354"/>
      <c r="O3" s="354"/>
      <c r="P3" s="355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</row>
    <row r="4" spans="1:27" ht="14.25" customHeight="1" x14ac:dyDescent="0.25">
      <c r="A4" s="36"/>
      <c r="B4" s="39" t="s">
        <v>207</v>
      </c>
      <c r="D4" s="2"/>
      <c r="E4" s="2"/>
      <c r="F4" s="37"/>
      <c r="G4" s="37"/>
      <c r="H4" s="37"/>
      <c r="I4" s="37"/>
      <c r="J4" s="37"/>
      <c r="K4" s="37"/>
      <c r="L4" s="37"/>
      <c r="M4" s="37"/>
      <c r="N4" s="37"/>
      <c r="O4" s="36"/>
      <c r="P4" s="38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</row>
    <row r="5" spans="1:27" ht="14.25" customHeight="1" x14ac:dyDescent="0.25">
      <c r="A5" s="36"/>
      <c r="B5" s="305" t="s">
        <v>208</v>
      </c>
      <c r="C5" s="306"/>
      <c r="D5" s="306"/>
      <c r="E5" s="306"/>
      <c r="F5" s="2"/>
      <c r="G5" s="2"/>
      <c r="H5" s="2"/>
      <c r="I5" s="2"/>
      <c r="J5" s="2"/>
      <c r="K5" s="2"/>
      <c r="L5" s="2"/>
      <c r="M5" s="2"/>
      <c r="N5" s="2"/>
      <c r="O5" s="2"/>
      <c r="P5" s="3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</row>
    <row r="6" spans="1:27" ht="18.75" customHeight="1" x14ac:dyDescent="0.25">
      <c r="A6" s="36"/>
      <c r="B6" s="1" t="s">
        <v>209</v>
      </c>
      <c r="C6" s="101"/>
      <c r="D6" s="4"/>
      <c r="E6" s="5"/>
      <c r="F6" s="5"/>
      <c r="G6" s="5"/>
      <c r="H6" s="5"/>
      <c r="I6" s="5"/>
      <c r="J6" s="5"/>
      <c r="K6" s="5"/>
      <c r="L6" s="5"/>
      <c r="M6" s="2"/>
      <c r="N6" s="2"/>
      <c r="O6" s="36"/>
      <c r="P6" s="38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</row>
    <row r="7" spans="1:27" ht="14.25" customHeight="1" x14ac:dyDescent="0.25">
      <c r="A7" s="36"/>
      <c r="B7" s="1" t="s">
        <v>210</v>
      </c>
      <c r="C7" s="101"/>
      <c r="D7" s="100"/>
      <c r="E7" s="5"/>
      <c r="F7" s="2"/>
      <c r="G7" s="2"/>
      <c r="H7" s="2"/>
      <c r="I7" s="2"/>
      <c r="J7" s="2"/>
      <c r="K7" s="40"/>
      <c r="L7" s="2"/>
      <c r="M7" s="2"/>
      <c r="N7" s="2"/>
      <c r="O7" s="36"/>
      <c r="P7" s="38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</row>
    <row r="8" spans="1:27" ht="14.25" customHeight="1" x14ac:dyDescent="0.25">
      <c r="A8" s="36"/>
      <c r="B8" s="363" t="s">
        <v>1</v>
      </c>
      <c r="C8" s="362"/>
      <c r="D8" s="8"/>
      <c r="E8" s="5"/>
      <c r="F8" s="2"/>
      <c r="G8" s="2"/>
      <c r="H8" s="2"/>
      <c r="I8" s="2"/>
      <c r="J8" s="2"/>
      <c r="K8" s="2"/>
      <c r="L8" s="2"/>
      <c r="M8" s="2"/>
      <c r="N8" s="2"/>
      <c r="O8" s="36"/>
      <c r="P8" s="38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</row>
    <row r="9" spans="1:27" ht="51" customHeight="1" x14ac:dyDescent="0.35">
      <c r="A9" s="36"/>
      <c r="B9" s="356" t="s">
        <v>94</v>
      </c>
      <c r="C9" s="357"/>
      <c r="D9" s="357"/>
      <c r="E9" s="357"/>
      <c r="F9" s="357"/>
      <c r="G9" s="357"/>
      <c r="H9" s="357"/>
      <c r="I9" s="357"/>
      <c r="J9" s="357"/>
      <c r="K9" s="357"/>
      <c r="L9" s="357"/>
      <c r="M9" s="357"/>
      <c r="N9" s="357"/>
      <c r="O9" s="357"/>
      <c r="P9" s="358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</row>
    <row r="10" spans="1:27" ht="15" customHeight="1" x14ac:dyDescent="0.25">
      <c r="A10" s="36"/>
      <c r="B10" s="41" t="s">
        <v>95</v>
      </c>
      <c r="C10" s="42">
        <v>1.4999999999999999E-2</v>
      </c>
      <c r="D10" s="36"/>
      <c r="E10" s="359" t="s">
        <v>96</v>
      </c>
      <c r="F10" s="360"/>
      <c r="G10" s="43">
        <v>1.8</v>
      </c>
      <c r="H10" s="44" t="s">
        <v>97</v>
      </c>
      <c r="I10" s="36"/>
      <c r="J10" s="36"/>
      <c r="K10" s="36"/>
      <c r="L10" s="36"/>
      <c r="M10" s="45"/>
      <c r="N10" s="36"/>
      <c r="O10" s="36"/>
      <c r="P10" s="38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</row>
    <row r="11" spans="1:27" ht="14.25" customHeight="1" x14ac:dyDescent="0.25">
      <c r="A11" s="36"/>
      <c r="B11" s="41" t="s">
        <v>98</v>
      </c>
      <c r="C11" s="46">
        <v>20</v>
      </c>
      <c r="D11" s="36"/>
      <c r="E11" s="361" t="s">
        <v>99</v>
      </c>
      <c r="F11" s="362"/>
      <c r="G11" s="47">
        <v>0.17</v>
      </c>
      <c r="H11" s="48" t="s">
        <v>100</v>
      </c>
      <c r="I11" s="36"/>
      <c r="J11" s="36"/>
      <c r="K11" s="43"/>
      <c r="L11" s="49"/>
      <c r="M11" s="36"/>
      <c r="N11" s="36"/>
      <c r="O11" s="36"/>
      <c r="P11" s="50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</row>
    <row r="12" spans="1:27" ht="14.25" customHeight="1" x14ac:dyDescent="0.25">
      <c r="A12" s="36"/>
      <c r="B12" s="41" t="s">
        <v>101</v>
      </c>
      <c r="C12" s="51" t="s">
        <v>102</v>
      </c>
      <c r="D12" s="36"/>
      <c r="E12" s="36"/>
      <c r="F12" s="52"/>
      <c r="G12" s="52"/>
      <c r="H12" s="52"/>
      <c r="I12" s="36"/>
      <c r="J12" s="52"/>
      <c r="K12" s="36"/>
      <c r="L12" s="36"/>
      <c r="M12" s="45"/>
      <c r="N12" s="36"/>
      <c r="O12" s="36"/>
      <c r="P12" s="38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</row>
    <row r="13" spans="1:27" ht="14.25" customHeight="1" x14ac:dyDescent="0.25">
      <c r="A13" s="36"/>
      <c r="B13" s="53"/>
      <c r="C13" s="54"/>
      <c r="D13" s="52"/>
      <c r="E13" s="52"/>
      <c r="F13" s="52"/>
      <c r="G13" s="52"/>
      <c r="H13" s="36"/>
      <c r="I13" s="52"/>
      <c r="J13" s="52"/>
      <c r="K13" s="36"/>
      <c r="L13" s="36"/>
      <c r="M13" s="45"/>
      <c r="N13" s="36"/>
      <c r="O13" s="36"/>
      <c r="P13" s="38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</row>
    <row r="14" spans="1:27" ht="14.25" customHeight="1" x14ac:dyDescent="0.25">
      <c r="A14" s="36"/>
      <c r="B14" s="345" t="s">
        <v>103</v>
      </c>
      <c r="C14" s="346"/>
      <c r="D14" s="346"/>
      <c r="E14" s="346"/>
      <c r="F14" s="346"/>
      <c r="G14" s="346"/>
      <c r="H14" s="346"/>
      <c r="I14" s="346"/>
      <c r="J14" s="346"/>
      <c r="K14" s="346"/>
      <c r="L14" s="346"/>
      <c r="M14" s="346"/>
      <c r="N14" s="346"/>
      <c r="O14" s="346"/>
      <c r="P14" s="347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</row>
    <row r="15" spans="1:27" ht="35.25" customHeight="1" x14ac:dyDescent="0.25">
      <c r="A15" s="36"/>
      <c r="B15" s="55" t="s">
        <v>104</v>
      </c>
      <c r="C15" s="56" t="s">
        <v>105</v>
      </c>
      <c r="D15" s="349" t="s">
        <v>106</v>
      </c>
      <c r="E15" s="316"/>
      <c r="F15" s="316"/>
      <c r="G15" s="316"/>
      <c r="H15" s="316"/>
      <c r="I15" s="341"/>
      <c r="J15" s="348" t="s">
        <v>107</v>
      </c>
      <c r="K15" s="341"/>
      <c r="L15" s="348" t="s">
        <v>108</v>
      </c>
      <c r="M15" s="316"/>
      <c r="N15" s="341"/>
      <c r="O15" s="348" t="s">
        <v>109</v>
      </c>
      <c r="P15" s="317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</row>
    <row r="16" spans="1:27" ht="14.25" customHeight="1" x14ac:dyDescent="0.25">
      <c r="A16" s="36"/>
      <c r="B16" s="57" t="s">
        <v>110</v>
      </c>
      <c r="C16" s="102" t="s">
        <v>211</v>
      </c>
      <c r="D16" s="340">
        <v>8</v>
      </c>
      <c r="E16" s="316"/>
      <c r="F16" s="316"/>
      <c r="G16" s="316"/>
      <c r="H16" s="316"/>
      <c r="I16" s="341"/>
      <c r="J16" s="342">
        <f>D16/2</f>
        <v>4</v>
      </c>
      <c r="K16" s="341"/>
      <c r="L16" s="343">
        <v>5</v>
      </c>
      <c r="M16" s="316"/>
      <c r="N16" s="341"/>
      <c r="O16" s="344">
        <f>J16+L16</f>
        <v>9</v>
      </c>
      <c r="P16" s="317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7" ht="14.25" customHeight="1" x14ac:dyDescent="0.25">
      <c r="A17" s="36"/>
      <c r="B17" s="53"/>
      <c r="C17" s="36"/>
      <c r="D17" s="36"/>
      <c r="E17" s="36"/>
      <c r="F17" s="36"/>
      <c r="G17" s="36"/>
      <c r="H17" s="36"/>
      <c r="I17" s="36"/>
      <c r="J17" s="36"/>
      <c r="K17" s="58"/>
      <c r="L17" s="58"/>
      <c r="M17" s="36"/>
      <c r="N17" s="36"/>
      <c r="O17" s="36"/>
      <c r="P17" s="38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</row>
    <row r="18" spans="1:27" ht="14.25" customHeight="1" x14ac:dyDescent="0.25">
      <c r="A18" s="36"/>
      <c r="B18" s="53"/>
      <c r="C18" s="36"/>
      <c r="D18" s="36"/>
      <c r="E18" s="36"/>
      <c r="F18" s="36"/>
      <c r="G18" s="36"/>
      <c r="H18" s="36"/>
      <c r="I18" s="36"/>
      <c r="J18" s="36"/>
      <c r="K18" s="36"/>
      <c r="L18" s="59" t="s">
        <v>111</v>
      </c>
      <c r="M18" s="60">
        <f>O16</f>
        <v>9</v>
      </c>
      <c r="N18" s="61" t="s">
        <v>112</v>
      </c>
      <c r="O18" s="36"/>
      <c r="P18" s="38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</row>
    <row r="19" spans="1:27" ht="14.25" customHeight="1" x14ac:dyDescent="0.25">
      <c r="A19" s="36"/>
      <c r="B19" s="53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8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</row>
    <row r="20" spans="1:27" ht="14.25" customHeight="1" x14ac:dyDescent="0.25">
      <c r="A20" s="36"/>
      <c r="B20" s="345" t="s">
        <v>113</v>
      </c>
      <c r="C20" s="346"/>
      <c r="D20" s="346"/>
      <c r="E20" s="346"/>
      <c r="F20" s="346"/>
      <c r="G20" s="346"/>
      <c r="H20" s="346"/>
      <c r="I20" s="346"/>
      <c r="J20" s="346"/>
      <c r="K20" s="346"/>
      <c r="L20" s="346"/>
      <c r="M20" s="346"/>
      <c r="N20" s="346"/>
      <c r="O20" s="346"/>
      <c r="P20" s="347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</row>
    <row r="21" spans="1:27" ht="24" customHeight="1" x14ac:dyDescent="0.25">
      <c r="A21" s="36"/>
      <c r="B21" s="55" t="s">
        <v>104</v>
      </c>
      <c r="C21" s="56" t="s">
        <v>105</v>
      </c>
      <c r="D21" s="349" t="s">
        <v>106</v>
      </c>
      <c r="E21" s="316"/>
      <c r="F21" s="316"/>
      <c r="G21" s="316"/>
      <c r="H21" s="316"/>
      <c r="I21" s="341"/>
      <c r="J21" s="348" t="s">
        <v>107</v>
      </c>
      <c r="K21" s="341"/>
      <c r="L21" s="348" t="s">
        <v>108</v>
      </c>
      <c r="M21" s="316"/>
      <c r="N21" s="341"/>
      <c r="O21" s="348" t="s">
        <v>109</v>
      </c>
      <c r="P21" s="317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</row>
    <row r="22" spans="1:27" ht="14.25" customHeight="1" x14ac:dyDescent="0.25">
      <c r="A22" s="36"/>
      <c r="B22" s="57" t="s">
        <v>114</v>
      </c>
      <c r="C22" s="103" t="s">
        <v>212</v>
      </c>
      <c r="D22" s="340">
        <v>2.5</v>
      </c>
      <c r="E22" s="316"/>
      <c r="F22" s="316"/>
      <c r="G22" s="316"/>
      <c r="H22" s="316"/>
      <c r="I22" s="341"/>
      <c r="J22" s="342">
        <f>D22/2</f>
        <v>1.25</v>
      </c>
      <c r="K22" s="341"/>
      <c r="L22" s="343">
        <v>7</v>
      </c>
      <c r="M22" s="316"/>
      <c r="N22" s="341"/>
      <c r="O22" s="344">
        <f>J22+L22</f>
        <v>8.25</v>
      </c>
      <c r="P22" s="317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</row>
    <row r="23" spans="1:27" ht="14.25" customHeight="1" x14ac:dyDescent="0.25">
      <c r="A23" s="36"/>
      <c r="B23" s="53"/>
      <c r="C23" s="36"/>
      <c r="D23" s="36"/>
      <c r="E23" s="36"/>
      <c r="F23" s="36"/>
      <c r="G23" s="36"/>
      <c r="H23" s="36"/>
      <c r="I23" s="36"/>
      <c r="J23" s="36"/>
      <c r="K23" s="58"/>
      <c r="L23" s="58"/>
      <c r="M23" s="36"/>
      <c r="N23" s="36"/>
      <c r="O23" s="36"/>
      <c r="P23" s="38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</row>
    <row r="24" spans="1:27" ht="14.25" customHeight="1" x14ac:dyDescent="0.25">
      <c r="A24" s="36"/>
      <c r="B24" s="53"/>
      <c r="C24" s="36"/>
      <c r="D24" s="36"/>
      <c r="E24" s="36"/>
      <c r="F24" s="36"/>
      <c r="G24" s="36"/>
      <c r="H24" s="36"/>
      <c r="I24" s="36"/>
      <c r="J24" s="36"/>
      <c r="K24" s="36"/>
      <c r="L24" s="59" t="s">
        <v>115</v>
      </c>
      <c r="M24" s="60">
        <f>O22</f>
        <v>8.25</v>
      </c>
      <c r="N24" s="61" t="s">
        <v>112</v>
      </c>
      <c r="O24" s="36"/>
      <c r="P24" s="38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</row>
    <row r="25" spans="1:27" ht="14.25" customHeight="1" x14ac:dyDescent="0.25">
      <c r="A25" s="36"/>
      <c r="B25" s="62"/>
      <c r="C25" s="63"/>
      <c r="D25" s="63"/>
      <c r="E25" s="63"/>
      <c r="F25" s="63"/>
      <c r="G25" s="63"/>
      <c r="H25" s="63"/>
      <c r="I25" s="63"/>
      <c r="J25" s="63"/>
      <c r="K25" s="63"/>
      <c r="L25" s="64"/>
      <c r="M25" s="65"/>
      <c r="N25" s="66"/>
      <c r="O25" s="63"/>
      <c r="P25" s="67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</row>
    <row r="26" spans="1:27" ht="14.25" customHeight="1" x14ac:dyDescent="0.25">
      <c r="A26" s="36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</row>
    <row r="27" spans="1:27" ht="14.25" customHeight="1" x14ac:dyDescent="0.25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</row>
    <row r="28" spans="1:27" ht="14.25" customHeight="1" x14ac:dyDescent="0.25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</row>
    <row r="29" spans="1:27" ht="14.25" customHeight="1" x14ac:dyDescent="0.25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</row>
    <row r="30" spans="1:27" ht="14.25" customHeight="1" x14ac:dyDescent="0.25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</row>
    <row r="31" spans="1:27" ht="14.25" customHeight="1" x14ac:dyDescent="0.25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</row>
    <row r="32" spans="1:27" ht="14.25" customHeight="1" x14ac:dyDescent="0.25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</row>
    <row r="33" spans="1:27" ht="14.25" customHeight="1" x14ac:dyDescent="0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</row>
    <row r="34" spans="1:27" ht="14.25" customHeight="1" x14ac:dyDescent="0.25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</row>
    <row r="35" spans="1:27" ht="14.25" customHeight="1" x14ac:dyDescent="0.25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</row>
    <row r="36" spans="1:27" ht="14.25" customHeight="1" x14ac:dyDescent="0.25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</row>
    <row r="37" spans="1:27" ht="14.25" customHeight="1" x14ac:dyDescent="0.25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</row>
    <row r="38" spans="1:27" ht="14.25" customHeight="1" x14ac:dyDescent="0.25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</row>
    <row r="39" spans="1:27" ht="14.25" customHeight="1" x14ac:dyDescent="0.25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</row>
    <row r="40" spans="1:27" ht="14.25" customHeight="1" x14ac:dyDescent="0.25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</row>
    <row r="41" spans="1:27" ht="14.25" customHeight="1" x14ac:dyDescent="0.25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</row>
    <row r="42" spans="1:27" ht="14.25" customHeight="1" x14ac:dyDescent="0.25">
      <c r="A42" s="36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</row>
    <row r="43" spans="1:27" ht="14.25" customHeight="1" x14ac:dyDescent="0.25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</row>
    <row r="44" spans="1:27" ht="14.25" customHeight="1" x14ac:dyDescent="0.25">
      <c r="A44" s="36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</row>
    <row r="45" spans="1:27" ht="14.25" customHeight="1" x14ac:dyDescent="0.25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</row>
    <row r="46" spans="1:27" ht="14.25" customHeight="1" x14ac:dyDescent="0.25">
      <c r="A46" s="36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</row>
    <row r="47" spans="1:27" ht="14.25" customHeight="1" x14ac:dyDescent="0.25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</row>
    <row r="48" spans="1:27" ht="14.25" customHeight="1" x14ac:dyDescent="0.25">
      <c r="A48" s="36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</row>
    <row r="49" spans="1:27" ht="14.25" customHeight="1" x14ac:dyDescent="0.25">
      <c r="A49" s="36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</row>
    <row r="50" spans="1:27" ht="14.25" customHeight="1" x14ac:dyDescent="0.25">
      <c r="A50" s="36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</row>
    <row r="51" spans="1:27" ht="14.25" customHeight="1" x14ac:dyDescent="0.25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</row>
    <row r="52" spans="1:27" ht="14.25" customHeight="1" x14ac:dyDescent="0.25">
      <c r="A52" s="36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</row>
    <row r="53" spans="1:27" ht="14.25" customHeight="1" x14ac:dyDescent="0.25">
      <c r="A53" s="36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</row>
    <row r="54" spans="1:27" ht="14.25" customHeight="1" x14ac:dyDescent="0.25">
      <c r="A54" s="36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</row>
    <row r="55" spans="1:27" ht="14.25" customHeight="1" x14ac:dyDescent="0.25">
      <c r="A55" s="36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</row>
    <row r="56" spans="1:27" ht="14.25" customHeight="1" x14ac:dyDescent="0.25">
      <c r="A56" s="36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</row>
    <row r="57" spans="1:27" ht="14.25" customHeight="1" x14ac:dyDescent="0.25">
      <c r="A57" s="36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</row>
    <row r="58" spans="1:27" ht="14.25" customHeight="1" x14ac:dyDescent="0.25">
      <c r="A58" s="36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</row>
    <row r="59" spans="1:27" ht="14.25" customHeight="1" x14ac:dyDescent="0.25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</row>
    <row r="60" spans="1:27" ht="14.25" customHeight="1" x14ac:dyDescent="0.25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</row>
    <row r="61" spans="1:27" ht="14.25" customHeight="1" x14ac:dyDescent="0.25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</row>
    <row r="62" spans="1:27" ht="14.25" customHeight="1" x14ac:dyDescent="0.25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</row>
    <row r="63" spans="1:27" ht="14.25" customHeight="1" x14ac:dyDescent="0.25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</row>
    <row r="64" spans="1:27" ht="14.25" customHeight="1" x14ac:dyDescent="0.25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</row>
    <row r="65" spans="1:27" ht="14.25" customHeight="1" x14ac:dyDescent="0.25">
      <c r="A65" s="36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</row>
    <row r="66" spans="1:27" ht="14.25" customHeight="1" x14ac:dyDescent="0.25">
      <c r="A66" s="36"/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</row>
    <row r="67" spans="1:27" ht="14.25" customHeight="1" x14ac:dyDescent="0.25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</row>
    <row r="68" spans="1:27" ht="14.25" customHeight="1" x14ac:dyDescent="0.25">
      <c r="A68" s="36"/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</row>
    <row r="69" spans="1:27" ht="14.25" customHeight="1" x14ac:dyDescent="0.25">
      <c r="A69" s="36"/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</row>
    <row r="70" spans="1:27" ht="14.25" customHeight="1" x14ac:dyDescent="0.25">
      <c r="A70" s="36"/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</row>
    <row r="71" spans="1:27" ht="14.25" customHeight="1" x14ac:dyDescent="0.25">
      <c r="A71" s="36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</row>
    <row r="72" spans="1:27" ht="14.25" customHeight="1" x14ac:dyDescent="0.25">
      <c r="A72" s="36"/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</row>
    <row r="73" spans="1:27" ht="14.25" customHeight="1" x14ac:dyDescent="0.25">
      <c r="A73" s="36"/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</row>
    <row r="74" spans="1:27" ht="14.25" customHeight="1" x14ac:dyDescent="0.25">
      <c r="A74" s="36"/>
      <c r="B74" s="36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</row>
    <row r="75" spans="1:27" ht="14.25" customHeight="1" x14ac:dyDescent="0.25">
      <c r="A75" s="36"/>
      <c r="B75" s="36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</row>
    <row r="76" spans="1:27" ht="14.25" customHeight="1" x14ac:dyDescent="0.25">
      <c r="A76" s="36"/>
      <c r="B76" s="36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</row>
    <row r="77" spans="1:27" ht="14.25" customHeight="1" x14ac:dyDescent="0.25">
      <c r="A77" s="36"/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</row>
    <row r="78" spans="1:27" ht="14.25" customHeight="1" x14ac:dyDescent="0.25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</row>
    <row r="79" spans="1:27" ht="14.25" customHeight="1" x14ac:dyDescent="0.25">
      <c r="A79" s="36"/>
      <c r="B79" s="36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</row>
    <row r="80" spans="1:27" ht="14.25" customHeight="1" x14ac:dyDescent="0.25">
      <c r="A80" s="36"/>
      <c r="B80" s="36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</row>
    <row r="81" spans="1:27" ht="14.25" customHeight="1" x14ac:dyDescent="0.25">
      <c r="A81" s="36"/>
      <c r="B81" s="36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</row>
    <row r="82" spans="1:27" ht="14.25" customHeight="1" x14ac:dyDescent="0.25">
      <c r="A82" s="36"/>
      <c r="B82" s="3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</row>
    <row r="83" spans="1:27" ht="14.25" customHeight="1" x14ac:dyDescent="0.25">
      <c r="A83" s="36"/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</row>
    <row r="84" spans="1:27" ht="14.25" customHeight="1" x14ac:dyDescent="0.25">
      <c r="A84" s="36"/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</row>
    <row r="85" spans="1:27" ht="14.25" customHeight="1" x14ac:dyDescent="0.25">
      <c r="A85" s="36"/>
      <c r="B85" s="36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</row>
    <row r="86" spans="1:27" ht="14.25" customHeight="1" x14ac:dyDescent="0.25">
      <c r="A86" s="36"/>
      <c r="B86" s="36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</row>
    <row r="87" spans="1:27" ht="14.25" customHeight="1" x14ac:dyDescent="0.25">
      <c r="A87" s="36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</row>
    <row r="88" spans="1:27" ht="14.25" customHeight="1" x14ac:dyDescent="0.25">
      <c r="A88" s="36"/>
      <c r="B88" s="36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</row>
    <row r="89" spans="1:27" ht="14.25" customHeight="1" x14ac:dyDescent="0.25">
      <c r="A89" s="36"/>
      <c r="B89" s="36"/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</row>
    <row r="90" spans="1:27" ht="14.25" customHeight="1" x14ac:dyDescent="0.25">
      <c r="A90" s="36"/>
      <c r="B90" s="36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</row>
    <row r="91" spans="1:27" ht="14.25" customHeight="1" x14ac:dyDescent="0.25">
      <c r="A91" s="36"/>
      <c r="B91" s="36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</row>
    <row r="92" spans="1:27" ht="14.25" customHeight="1" x14ac:dyDescent="0.25">
      <c r="A92" s="36"/>
      <c r="B92" s="36"/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</row>
    <row r="93" spans="1:27" ht="14.25" customHeight="1" x14ac:dyDescent="0.25">
      <c r="A93" s="36"/>
      <c r="B93" s="36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</row>
    <row r="94" spans="1:27" ht="14.25" customHeight="1" x14ac:dyDescent="0.25">
      <c r="A94" s="36"/>
      <c r="B94" s="36"/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</row>
    <row r="95" spans="1:27" ht="14.25" customHeight="1" x14ac:dyDescent="0.25">
      <c r="A95" s="36"/>
      <c r="B95" s="36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</row>
    <row r="96" spans="1:27" ht="14.25" customHeight="1" x14ac:dyDescent="0.25">
      <c r="A96" s="36"/>
      <c r="B96" s="36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</row>
    <row r="97" spans="1:27" ht="14.25" customHeight="1" x14ac:dyDescent="0.25">
      <c r="A97" s="36"/>
      <c r="B97" s="36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</row>
    <row r="98" spans="1:27" ht="14.25" customHeight="1" x14ac:dyDescent="0.25">
      <c r="A98" s="36"/>
      <c r="B98" s="36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</row>
    <row r="99" spans="1:27" ht="14.25" customHeight="1" x14ac:dyDescent="0.25">
      <c r="A99" s="36"/>
      <c r="B99" s="36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</row>
    <row r="100" spans="1:27" ht="14.25" customHeight="1" x14ac:dyDescent="0.25">
      <c r="A100" s="36"/>
      <c r="B100" s="36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</row>
    <row r="101" spans="1:27" ht="14.25" customHeight="1" x14ac:dyDescent="0.25">
      <c r="A101" s="36"/>
      <c r="B101" s="36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</row>
    <row r="102" spans="1:27" ht="14.25" customHeight="1" x14ac:dyDescent="0.25">
      <c r="A102" s="36"/>
      <c r="B102" s="36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</row>
    <row r="103" spans="1:27" ht="14.25" customHeight="1" x14ac:dyDescent="0.25">
      <c r="A103" s="36"/>
      <c r="B103" s="36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</row>
    <row r="104" spans="1:27" ht="14.25" customHeight="1" x14ac:dyDescent="0.25">
      <c r="A104" s="36"/>
      <c r="B104" s="36"/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</row>
    <row r="105" spans="1:27" ht="14.25" customHeight="1" x14ac:dyDescent="0.25">
      <c r="A105" s="36"/>
      <c r="B105" s="36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</row>
    <row r="106" spans="1:27" ht="14.25" customHeight="1" x14ac:dyDescent="0.25">
      <c r="A106" s="36"/>
      <c r="B106" s="36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</row>
    <row r="107" spans="1:27" ht="14.25" customHeight="1" x14ac:dyDescent="0.25">
      <c r="A107" s="36"/>
      <c r="B107" s="36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</row>
    <row r="108" spans="1:27" ht="14.25" customHeight="1" x14ac:dyDescent="0.25">
      <c r="A108" s="36"/>
      <c r="B108" s="36"/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</row>
    <row r="109" spans="1:27" ht="14.25" customHeight="1" x14ac:dyDescent="0.25">
      <c r="A109" s="36"/>
      <c r="B109" s="36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</row>
    <row r="110" spans="1:27" ht="14.25" customHeight="1" x14ac:dyDescent="0.25">
      <c r="A110" s="36"/>
      <c r="B110" s="36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</row>
    <row r="111" spans="1:27" ht="14.25" customHeight="1" x14ac:dyDescent="0.25">
      <c r="A111" s="36"/>
      <c r="B111" s="36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</row>
    <row r="112" spans="1:27" ht="14.25" customHeight="1" x14ac:dyDescent="0.25">
      <c r="A112" s="36"/>
      <c r="B112" s="36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</row>
    <row r="113" spans="1:27" ht="14.25" customHeight="1" x14ac:dyDescent="0.25">
      <c r="A113" s="36"/>
      <c r="B113" s="36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</row>
    <row r="114" spans="1:27" ht="14.25" customHeight="1" x14ac:dyDescent="0.25">
      <c r="A114" s="36"/>
      <c r="B114" s="36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</row>
    <row r="115" spans="1:27" ht="14.25" customHeight="1" x14ac:dyDescent="0.25">
      <c r="A115" s="36"/>
      <c r="B115" s="36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</row>
    <row r="116" spans="1:27" ht="14.25" customHeight="1" x14ac:dyDescent="0.25">
      <c r="A116" s="36"/>
      <c r="B116" s="36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</row>
    <row r="117" spans="1:27" ht="14.25" customHeight="1" x14ac:dyDescent="0.25">
      <c r="A117" s="36"/>
      <c r="B117" s="36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</row>
    <row r="118" spans="1:27" ht="14.25" customHeight="1" x14ac:dyDescent="0.25">
      <c r="A118" s="36"/>
      <c r="B118" s="36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</row>
    <row r="119" spans="1:27" ht="14.25" customHeight="1" x14ac:dyDescent="0.25">
      <c r="A119" s="36"/>
      <c r="B119" s="36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</row>
    <row r="120" spans="1:27" ht="14.25" customHeight="1" x14ac:dyDescent="0.25">
      <c r="A120" s="36"/>
      <c r="B120" s="36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</row>
    <row r="121" spans="1:27" ht="14.25" customHeight="1" x14ac:dyDescent="0.25">
      <c r="A121" s="36"/>
      <c r="B121" s="36"/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</row>
    <row r="122" spans="1:27" ht="14.25" customHeight="1" x14ac:dyDescent="0.25">
      <c r="A122" s="36"/>
      <c r="B122" s="36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</row>
    <row r="123" spans="1:27" ht="14.25" customHeight="1" x14ac:dyDescent="0.25">
      <c r="A123" s="36"/>
      <c r="B123" s="36"/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</row>
    <row r="124" spans="1:27" ht="14.25" customHeight="1" x14ac:dyDescent="0.25">
      <c r="A124" s="36"/>
      <c r="B124" s="36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</row>
    <row r="125" spans="1:27" ht="14.25" customHeight="1" x14ac:dyDescent="0.25">
      <c r="A125" s="36"/>
      <c r="B125" s="36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</row>
    <row r="126" spans="1:27" ht="14.25" customHeight="1" x14ac:dyDescent="0.25">
      <c r="A126" s="36"/>
      <c r="B126" s="36"/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</row>
    <row r="127" spans="1:27" ht="14.25" customHeight="1" x14ac:dyDescent="0.25">
      <c r="A127" s="36"/>
      <c r="B127" s="36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</row>
    <row r="128" spans="1:27" ht="14.25" customHeight="1" x14ac:dyDescent="0.25">
      <c r="A128" s="36"/>
      <c r="B128" s="36"/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</row>
    <row r="129" spans="1:27" ht="14.25" customHeight="1" x14ac:dyDescent="0.25">
      <c r="A129" s="36"/>
      <c r="B129" s="36"/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</row>
    <row r="130" spans="1:27" ht="14.25" customHeight="1" x14ac:dyDescent="0.25">
      <c r="A130" s="36"/>
      <c r="B130" s="36"/>
      <c r="C130" s="36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</row>
    <row r="131" spans="1:27" ht="14.25" customHeight="1" x14ac:dyDescent="0.25">
      <c r="A131" s="36"/>
      <c r="B131" s="36"/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</row>
    <row r="132" spans="1:27" ht="14.25" customHeight="1" x14ac:dyDescent="0.25">
      <c r="A132" s="36"/>
      <c r="B132" s="36"/>
      <c r="C132" s="36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</row>
    <row r="133" spans="1:27" ht="14.25" customHeight="1" x14ac:dyDescent="0.25">
      <c r="A133" s="36"/>
      <c r="B133" s="36"/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</row>
    <row r="134" spans="1:27" ht="14.25" customHeight="1" x14ac:dyDescent="0.25">
      <c r="A134" s="36"/>
      <c r="B134" s="36"/>
      <c r="C134" s="36"/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</row>
    <row r="135" spans="1:27" ht="14.25" customHeight="1" x14ac:dyDescent="0.25">
      <c r="A135" s="36"/>
      <c r="B135" s="36"/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</row>
    <row r="136" spans="1:27" ht="14.25" customHeight="1" x14ac:dyDescent="0.25">
      <c r="A136" s="36"/>
      <c r="B136" s="36"/>
      <c r="C136" s="36"/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</row>
    <row r="137" spans="1:27" ht="14.25" customHeight="1" x14ac:dyDescent="0.25">
      <c r="A137" s="36"/>
      <c r="B137" s="36"/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</row>
    <row r="138" spans="1:27" ht="14.25" customHeight="1" x14ac:dyDescent="0.25">
      <c r="A138" s="36"/>
      <c r="B138" s="36"/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6"/>
    </row>
    <row r="139" spans="1:27" ht="14.25" customHeight="1" x14ac:dyDescent="0.25">
      <c r="A139" s="36"/>
      <c r="B139" s="36"/>
      <c r="C139" s="36"/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  <c r="AA139" s="36"/>
    </row>
    <row r="140" spans="1:27" ht="14.25" customHeight="1" x14ac:dyDescent="0.25">
      <c r="A140" s="36"/>
      <c r="B140" s="36"/>
      <c r="C140" s="36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</row>
    <row r="141" spans="1:27" ht="14.25" customHeight="1" x14ac:dyDescent="0.25">
      <c r="A141" s="36"/>
      <c r="B141" s="36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/>
    </row>
    <row r="142" spans="1:27" ht="14.25" customHeight="1" x14ac:dyDescent="0.25">
      <c r="A142" s="36"/>
      <c r="B142" s="36"/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6"/>
    </row>
    <row r="143" spans="1:27" ht="14.25" customHeight="1" x14ac:dyDescent="0.25">
      <c r="A143" s="36"/>
      <c r="B143" s="36"/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  <c r="AA143" s="36"/>
    </row>
    <row r="144" spans="1:27" ht="14.25" customHeight="1" x14ac:dyDescent="0.25">
      <c r="A144" s="36"/>
      <c r="B144" s="36"/>
      <c r="C144" s="36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  <c r="AA144" s="36"/>
    </row>
    <row r="145" spans="1:27" ht="14.25" customHeight="1" x14ac:dyDescent="0.25">
      <c r="A145" s="36"/>
      <c r="B145" s="36"/>
      <c r="C145" s="36"/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</row>
    <row r="146" spans="1:27" ht="14.25" customHeight="1" x14ac:dyDescent="0.25">
      <c r="A146" s="36"/>
      <c r="B146" s="36"/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6"/>
    </row>
    <row r="147" spans="1:27" ht="14.25" customHeight="1" x14ac:dyDescent="0.25">
      <c r="A147" s="36"/>
      <c r="B147" s="36"/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</row>
    <row r="148" spans="1:27" ht="14.25" customHeight="1" x14ac:dyDescent="0.25">
      <c r="A148" s="36"/>
      <c r="B148" s="36"/>
      <c r="C148" s="36"/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</row>
    <row r="149" spans="1:27" ht="14.25" customHeight="1" x14ac:dyDescent="0.25">
      <c r="A149" s="36"/>
      <c r="B149" s="36"/>
      <c r="C149" s="36"/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</row>
    <row r="150" spans="1:27" ht="14.25" customHeight="1" x14ac:dyDescent="0.25">
      <c r="A150" s="36"/>
      <c r="B150" s="36"/>
      <c r="C150" s="36"/>
      <c r="D150" s="36"/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</row>
    <row r="151" spans="1:27" ht="14.25" customHeight="1" x14ac:dyDescent="0.25">
      <c r="A151" s="36"/>
      <c r="B151" s="36"/>
      <c r="C151" s="36"/>
      <c r="D151" s="36"/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6"/>
    </row>
    <row r="152" spans="1:27" ht="14.25" customHeight="1" x14ac:dyDescent="0.25">
      <c r="A152" s="36"/>
      <c r="B152" s="36"/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/>
    </row>
    <row r="153" spans="1:27" ht="14.25" customHeight="1" x14ac:dyDescent="0.25">
      <c r="A153" s="36"/>
      <c r="B153" s="36"/>
      <c r="C153" s="36"/>
      <c r="D153" s="36"/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  <c r="AA153" s="36"/>
    </row>
    <row r="154" spans="1:27" ht="14.25" customHeight="1" x14ac:dyDescent="0.25">
      <c r="A154" s="36"/>
      <c r="B154" s="36"/>
      <c r="C154" s="36"/>
      <c r="D154" s="36"/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  <c r="AA154" s="36"/>
    </row>
    <row r="155" spans="1:27" ht="14.25" customHeight="1" x14ac:dyDescent="0.25">
      <c r="A155" s="36"/>
      <c r="B155" s="36"/>
      <c r="C155" s="36"/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  <c r="AA155" s="36"/>
    </row>
    <row r="156" spans="1:27" ht="14.25" customHeight="1" x14ac:dyDescent="0.25">
      <c r="A156" s="36"/>
      <c r="B156" s="36"/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/>
    </row>
    <row r="157" spans="1:27" ht="14.25" customHeight="1" x14ac:dyDescent="0.25">
      <c r="A157" s="36"/>
      <c r="B157" s="36"/>
      <c r="C157" s="36"/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  <c r="AA157" s="36"/>
    </row>
    <row r="158" spans="1:27" ht="14.25" customHeight="1" x14ac:dyDescent="0.25">
      <c r="A158" s="36"/>
      <c r="B158" s="36"/>
      <c r="C158" s="36"/>
      <c r="D158" s="36"/>
      <c r="E158" s="36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/>
    </row>
    <row r="159" spans="1:27" ht="14.25" customHeight="1" x14ac:dyDescent="0.25">
      <c r="A159" s="36"/>
      <c r="B159" s="36"/>
      <c r="C159" s="36"/>
      <c r="D159" s="36"/>
      <c r="E159" s="36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6"/>
    </row>
    <row r="160" spans="1:27" ht="14.25" customHeight="1" x14ac:dyDescent="0.25">
      <c r="A160" s="36"/>
      <c r="B160" s="36"/>
      <c r="C160" s="36"/>
      <c r="D160" s="36"/>
      <c r="E160" s="36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/>
    </row>
    <row r="161" spans="1:27" ht="14.25" customHeight="1" x14ac:dyDescent="0.25">
      <c r="A161" s="36"/>
      <c r="B161" s="36"/>
      <c r="C161" s="36"/>
      <c r="D161" s="36"/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6"/>
    </row>
    <row r="162" spans="1:27" ht="14.25" customHeight="1" x14ac:dyDescent="0.25">
      <c r="A162" s="36"/>
      <c r="B162" s="36"/>
      <c r="C162" s="36"/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/>
    </row>
    <row r="163" spans="1:27" ht="14.25" customHeight="1" x14ac:dyDescent="0.25">
      <c r="A163" s="36"/>
      <c r="B163" s="36"/>
      <c r="C163" s="36"/>
      <c r="D163" s="36"/>
      <c r="E163" s="36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  <c r="AA163" s="36"/>
    </row>
    <row r="164" spans="1:27" ht="14.25" customHeight="1" x14ac:dyDescent="0.25">
      <c r="A164" s="36"/>
      <c r="B164" s="36"/>
      <c r="C164" s="36"/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/>
    </row>
    <row r="165" spans="1:27" ht="14.25" customHeight="1" x14ac:dyDescent="0.25">
      <c r="A165" s="36"/>
      <c r="B165" s="36"/>
      <c r="C165" s="36"/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6"/>
    </row>
    <row r="166" spans="1:27" ht="14.25" customHeight="1" x14ac:dyDescent="0.25">
      <c r="A166" s="36"/>
      <c r="B166" s="3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</row>
    <row r="167" spans="1:27" ht="14.25" customHeight="1" x14ac:dyDescent="0.25">
      <c r="A167" s="36"/>
      <c r="B167" s="36"/>
      <c r="C167" s="36"/>
      <c r="D167" s="36"/>
      <c r="E167" s="36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  <c r="AA167" s="36"/>
    </row>
    <row r="168" spans="1:27" ht="14.25" customHeight="1" x14ac:dyDescent="0.25">
      <c r="A168" s="36"/>
      <c r="B168" s="36"/>
      <c r="C168" s="36"/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</row>
    <row r="169" spans="1:27" ht="14.25" customHeight="1" x14ac:dyDescent="0.25">
      <c r="A169" s="36"/>
      <c r="B169" s="36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</row>
    <row r="170" spans="1:27" ht="14.25" customHeight="1" x14ac:dyDescent="0.25">
      <c r="A170" s="36"/>
      <c r="B170" s="36"/>
      <c r="C170" s="36"/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6"/>
    </row>
    <row r="171" spans="1:27" ht="14.25" customHeight="1" x14ac:dyDescent="0.25">
      <c r="A171" s="36"/>
      <c r="B171" s="36"/>
      <c r="C171" s="36"/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  <c r="AA171" s="36"/>
    </row>
    <row r="172" spans="1:27" ht="14.25" customHeight="1" x14ac:dyDescent="0.25">
      <c r="A172" s="36"/>
      <c r="B172" s="36"/>
      <c r="C172" s="36"/>
      <c r="D172" s="36"/>
      <c r="E172" s="36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6"/>
    </row>
    <row r="173" spans="1:27" ht="14.25" customHeight="1" x14ac:dyDescent="0.25">
      <c r="A173" s="36"/>
      <c r="B173" s="36"/>
      <c r="C173" s="36"/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</row>
    <row r="174" spans="1:27" ht="14.25" customHeight="1" x14ac:dyDescent="0.25">
      <c r="A174" s="36"/>
      <c r="B174" s="36"/>
      <c r="C174" s="36"/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/>
    </row>
    <row r="175" spans="1:27" ht="14.25" customHeight="1" x14ac:dyDescent="0.25">
      <c r="A175" s="36"/>
      <c r="B175" s="36"/>
      <c r="C175" s="36"/>
      <c r="D175" s="36"/>
      <c r="E175" s="36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6"/>
    </row>
    <row r="176" spans="1:27" ht="14.25" customHeight="1" x14ac:dyDescent="0.25">
      <c r="A176" s="36"/>
      <c r="B176" s="36"/>
      <c r="C176" s="36"/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6"/>
    </row>
    <row r="177" spans="1:27" ht="14.25" customHeight="1" x14ac:dyDescent="0.25">
      <c r="A177" s="36"/>
      <c r="B177" s="36"/>
      <c r="C177" s="36"/>
      <c r="D177" s="36"/>
      <c r="E177" s="36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  <c r="AA177" s="36"/>
    </row>
    <row r="178" spans="1:27" ht="14.25" customHeight="1" x14ac:dyDescent="0.25">
      <c r="A178" s="36"/>
      <c r="B178" s="36"/>
      <c r="C178" s="36"/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  <c r="AA178" s="36"/>
    </row>
    <row r="179" spans="1:27" ht="14.25" customHeight="1" x14ac:dyDescent="0.25">
      <c r="A179" s="36"/>
      <c r="B179" s="36"/>
      <c r="C179" s="36"/>
      <c r="D179" s="36"/>
      <c r="E179" s="36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6"/>
    </row>
    <row r="180" spans="1:27" ht="14.25" customHeight="1" x14ac:dyDescent="0.25">
      <c r="A180" s="36"/>
      <c r="B180" s="36"/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  <c r="AA180" s="36"/>
    </row>
    <row r="181" spans="1:27" ht="14.25" customHeight="1" x14ac:dyDescent="0.25">
      <c r="A181" s="36"/>
      <c r="B181" s="36"/>
      <c r="C181" s="36"/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</row>
    <row r="182" spans="1:27" ht="14.25" customHeight="1" x14ac:dyDescent="0.25">
      <c r="A182" s="36"/>
      <c r="B182" s="36"/>
      <c r="C182" s="36"/>
      <c r="D182" s="36"/>
      <c r="E182" s="36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6"/>
    </row>
    <row r="183" spans="1:27" ht="14.25" customHeight="1" x14ac:dyDescent="0.25">
      <c r="A183" s="36"/>
      <c r="B183" s="36"/>
      <c r="C183" s="36"/>
      <c r="D183" s="36"/>
      <c r="E183" s="36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  <c r="AA183" s="36"/>
    </row>
    <row r="184" spans="1:27" ht="14.25" customHeight="1" x14ac:dyDescent="0.25">
      <c r="A184" s="36"/>
      <c r="B184" s="36"/>
      <c r="C184" s="36"/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/>
    </row>
    <row r="185" spans="1:27" ht="14.25" customHeight="1" x14ac:dyDescent="0.25">
      <c r="A185" s="36"/>
      <c r="B185" s="36"/>
      <c r="C185" s="36"/>
      <c r="D185" s="36"/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/>
    </row>
    <row r="186" spans="1:27" ht="14.25" customHeight="1" x14ac:dyDescent="0.25">
      <c r="A186" s="36"/>
      <c r="B186" s="36"/>
      <c r="C186" s="36"/>
      <c r="D186" s="36"/>
      <c r="E186" s="36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6"/>
    </row>
    <row r="187" spans="1:27" ht="14.25" customHeight="1" x14ac:dyDescent="0.25">
      <c r="A187" s="36"/>
      <c r="B187" s="36"/>
      <c r="C187" s="36"/>
      <c r="D187" s="36"/>
      <c r="E187" s="36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6"/>
    </row>
    <row r="188" spans="1:27" ht="14.25" customHeight="1" x14ac:dyDescent="0.25">
      <c r="A188" s="36"/>
      <c r="B188" s="36"/>
      <c r="C188" s="36"/>
      <c r="D188" s="36"/>
      <c r="E188" s="36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  <c r="AA188" s="36"/>
    </row>
    <row r="189" spans="1:27" ht="14.25" customHeight="1" x14ac:dyDescent="0.25">
      <c r="A189" s="36"/>
      <c r="B189" s="36"/>
      <c r="C189" s="36"/>
      <c r="D189" s="36"/>
      <c r="E189" s="36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</row>
    <row r="190" spans="1:27" ht="14.25" customHeight="1" x14ac:dyDescent="0.25">
      <c r="A190" s="36"/>
      <c r="B190" s="36"/>
      <c r="C190" s="36"/>
      <c r="D190" s="36"/>
      <c r="E190" s="36"/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  <c r="AA190" s="36"/>
    </row>
    <row r="191" spans="1:27" ht="14.25" customHeight="1" x14ac:dyDescent="0.25">
      <c r="A191" s="36"/>
      <c r="B191" s="36"/>
      <c r="C191" s="36"/>
      <c r="D191" s="36"/>
      <c r="E191" s="36"/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  <c r="AA191" s="36"/>
    </row>
    <row r="192" spans="1:27" ht="14.25" customHeight="1" x14ac:dyDescent="0.25">
      <c r="A192" s="36"/>
      <c r="B192" s="36"/>
      <c r="C192" s="36"/>
      <c r="D192" s="36"/>
      <c r="E192" s="36"/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  <c r="AA192" s="36"/>
    </row>
    <row r="193" spans="1:27" ht="14.25" customHeight="1" x14ac:dyDescent="0.25">
      <c r="A193" s="36"/>
      <c r="B193" s="36"/>
      <c r="C193" s="36"/>
      <c r="D193" s="36"/>
      <c r="E193" s="36"/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  <c r="AA193" s="36"/>
    </row>
    <row r="194" spans="1:27" ht="14.25" customHeight="1" x14ac:dyDescent="0.25">
      <c r="A194" s="36"/>
      <c r="B194" s="36"/>
      <c r="C194" s="36"/>
      <c r="D194" s="36"/>
      <c r="E194" s="36"/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  <c r="AA194" s="36"/>
    </row>
    <row r="195" spans="1:27" ht="14.25" customHeight="1" x14ac:dyDescent="0.25">
      <c r="A195" s="36"/>
      <c r="B195" s="36"/>
      <c r="C195" s="36"/>
      <c r="D195" s="36"/>
      <c r="E195" s="36"/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  <c r="AA195" s="36"/>
    </row>
    <row r="196" spans="1:27" ht="14.25" customHeight="1" x14ac:dyDescent="0.25">
      <c r="A196" s="36"/>
      <c r="B196" s="36"/>
      <c r="C196" s="36"/>
      <c r="D196" s="36"/>
      <c r="E196" s="36"/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  <c r="AA196" s="36"/>
    </row>
    <row r="197" spans="1:27" ht="14.25" customHeight="1" x14ac:dyDescent="0.25">
      <c r="A197" s="36"/>
      <c r="B197" s="36"/>
      <c r="C197" s="36"/>
      <c r="D197" s="36"/>
      <c r="E197" s="36"/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  <c r="AA197" s="36"/>
    </row>
    <row r="198" spans="1:27" ht="14.25" customHeight="1" x14ac:dyDescent="0.25">
      <c r="A198" s="36"/>
      <c r="B198" s="36"/>
      <c r="C198" s="36"/>
      <c r="D198" s="36"/>
      <c r="E198" s="36"/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  <c r="AA198" s="36"/>
    </row>
    <row r="199" spans="1:27" ht="14.25" customHeight="1" x14ac:dyDescent="0.25">
      <c r="A199" s="36"/>
      <c r="B199" s="36"/>
      <c r="C199" s="36"/>
      <c r="D199" s="36"/>
      <c r="E199" s="36"/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  <c r="AA199" s="36"/>
    </row>
    <row r="200" spans="1:27" ht="14.25" customHeight="1" x14ac:dyDescent="0.25">
      <c r="A200" s="36"/>
      <c r="B200" s="36"/>
      <c r="C200" s="36"/>
      <c r="D200" s="36"/>
      <c r="E200" s="36"/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6"/>
    </row>
    <row r="201" spans="1:27" ht="14.25" customHeight="1" x14ac:dyDescent="0.25">
      <c r="A201" s="36"/>
      <c r="B201" s="36"/>
      <c r="C201" s="36"/>
      <c r="D201" s="36"/>
      <c r="E201" s="36"/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  <c r="AA201" s="36"/>
    </row>
    <row r="202" spans="1:27" ht="14.25" customHeight="1" x14ac:dyDescent="0.25">
      <c r="A202" s="36"/>
      <c r="B202" s="36"/>
      <c r="C202" s="36"/>
      <c r="D202" s="36"/>
      <c r="E202" s="36"/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  <c r="AA202" s="36"/>
    </row>
    <row r="203" spans="1:27" ht="14.25" customHeight="1" x14ac:dyDescent="0.25">
      <c r="A203" s="36"/>
      <c r="B203" s="36"/>
      <c r="C203" s="36"/>
      <c r="D203" s="36"/>
      <c r="E203" s="36"/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  <c r="AA203" s="36"/>
    </row>
    <row r="204" spans="1:27" ht="14.25" customHeight="1" x14ac:dyDescent="0.25">
      <c r="A204" s="36"/>
      <c r="B204" s="36"/>
      <c r="C204" s="36"/>
      <c r="D204" s="36"/>
      <c r="E204" s="36"/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  <c r="AA204" s="36"/>
    </row>
    <row r="205" spans="1:27" ht="14.25" customHeight="1" x14ac:dyDescent="0.25">
      <c r="A205" s="36"/>
      <c r="B205" s="36"/>
      <c r="C205" s="36"/>
      <c r="D205" s="36"/>
      <c r="E205" s="36"/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  <c r="AA205" s="36"/>
    </row>
    <row r="206" spans="1:27" ht="14.25" customHeight="1" x14ac:dyDescent="0.25">
      <c r="A206" s="36"/>
      <c r="B206" s="36"/>
      <c r="C206" s="36"/>
      <c r="D206" s="36"/>
      <c r="E206" s="36"/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36"/>
      <c r="AA206" s="36"/>
    </row>
    <row r="207" spans="1:27" ht="14.25" customHeight="1" x14ac:dyDescent="0.25">
      <c r="A207" s="36"/>
      <c r="B207" s="36"/>
      <c r="C207" s="36"/>
      <c r="D207" s="36"/>
      <c r="E207" s="36"/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  <c r="AA207" s="36"/>
    </row>
    <row r="208" spans="1:27" ht="14.25" customHeight="1" x14ac:dyDescent="0.25">
      <c r="A208" s="36"/>
      <c r="B208" s="36"/>
      <c r="C208" s="36"/>
      <c r="D208" s="36"/>
      <c r="E208" s="36"/>
      <c r="F208" s="36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  <c r="AA208" s="36"/>
    </row>
    <row r="209" spans="1:27" ht="14.25" customHeight="1" x14ac:dyDescent="0.25">
      <c r="A209" s="36"/>
      <c r="B209" s="36"/>
      <c r="C209" s="36"/>
      <c r="D209" s="36"/>
      <c r="E209" s="36"/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  <c r="AA209" s="36"/>
    </row>
    <row r="210" spans="1:27" ht="14.25" customHeight="1" x14ac:dyDescent="0.25">
      <c r="A210" s="36"/>
      <c r="B210" s="36"/>
      <c r="C210" s="36"/>
      <c r="D210" s="36"/>
      <c r="E210" s="36"/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  <c r="AA210" s="36"/>
    </row>
    <row r="211" spans="1:27" ht="14.25" customHeight="1" x14ac:dyDescent="0.25">
      <c r="A211" s="36"/>
      <c r="B211" s="36"/>
      <c r="C211" s="36"/>
      <c r="D211" s="36"/>
      <c r="E211" s="36"/>
      <c r="F211" s="36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  <c r="AA211" s="36"/>
    </row>
    <row r="212" spans="1:27" ht="14.25" customHeight="1" x14ac:dyDescent="0.25">
      <c r="A212" s="36"/>
      <c r="B212" s="36"/>
      <c r="C212" s="36"/>
      <c r="D212" s="36"/>
      <c r="E212" s="36"/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  <c r="AA212" s="36"/>
    </row>
    <row r="213" spans="1:27" ht="14.25" customHeight="1" x14ac:dyDescent="0.25">
      <c r="A213" s="36"/>
      <c r="B213" s="36"/>
      <c r="C213" s="36"/>
      <c r="D213" s="36"/>
      <c r="E213" s="36"/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  <c r="AA213" s="36"/>
    </row>
    <row r="214" spans="1:27" ht="14.25" customHeight="1" x14ac:dyDescent="0.25">
      <c r="A214" s="36"/>
      <c r="B214" s="36"/>
      <c r="C214" s="36"/>
      <c r="D214" s="36"/>
      <c r="E214" s="36"/>
      <c r="F214" s="36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  <c r="Z214" s="36"/>
      <c r="AA214" s="36"/>
    </row>
    <row r="215" spans="1:27" ht="14.25" customHeight="1" x14ac:dyDescent="0.25">
      <c r="A215" s="36"/>
      <c r="B215" s="36"/>
      <c r="C215" s="36"/>
      <c r="D215" s="36"/>
      <c r="E215" s="36"/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  <c r="AA215" s="36"/>
    </row>
    <row r="216" spans="1:27" ht="14.25" customHeight="1" x14ac:dyDescent="0.25">
      <c r="A216" s="36"/>
      <c r="B216" s="36"/>
      <c r="C216" s="36"/>
      <c r="D216" s="36"/>
      <c r="E216" s="36"/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36"/>
      <c r="AA216" s="36"/>
    </row>
    <row r="217" spans="1:27" ht="14.25" customHeight="1" x14ac:dyDescent="0.25">
      <c r="A217" s="36"/>
      <c r="B217" s="36"/>
      <c r="C217" s="36"/>
      <c r="D217" s="36"/>
      <c r="E217" s="36"/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  <c r="AA217" s="36"/>
    </row>
    <row r="218" spans="1:27" ht="14.25" customHeight="1" x14ac:dyDescent="0.25">
      <c r="A218" s="36"/>
      <c r="B218" s="36"/>
      <c r="C218" s="36"/>
      <c r="D218" s="36"/>
      <c r="E218" s="36"/>
      <c r="F218" s="36"/>
      <c r="G218" s="36"/>
      <c r="H218" s="36"/>
      <c r="I218" s="36"/>
      <c r="J218" s="36"/>
      <c r="K218" s="36"/>
      <c r="L218" s="36"/>
      <c r="M218" s="36"/>
      <c r="N218" s="36"/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  <c r="Z218" s="36"/>
      <c r="AA218" s="36"/>
    </row>
    <row r="219" spans="1:27" ht="14.25" customHeight="1" x14ac:dyDescent="0.25">
      <c r="A219" s="36"/>
      <c r="B219" s="36"/>
      <c r="C219" s="36"/>
      <c r="D219" s="36"/>
      <c r="E219" s="36"/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  <c r="AA219" s="36"/>
    </row>
    <row r="220" spans="1:27" ht="14.25" customHeight="1" x14ac:dyDescent="0.25">
      <c r="A220" s="36"/>
      <c r="B220" s="36"/>
      <c r="C220" s="36"/>
      <c r="D220" s="36"/>
      <c r="E220" s="36"/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  <c r="AA220" s="36"/>
    </row>
    <row r="221" spans="1:27" ht="14.25" customHeight="1" x14ac:dyDescent="0.25">
      <c r="A221" s="36"/>
      <c r="B221" s="36"/>
      <c r="C221" s="36"/>
      <c r="D221" s="36"/>
      <c r="E221" s="36"/>
      <c r="F221" s="36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6"/>
      <c r="R221" s="36"/>
      <c r="S221" s="36"/>
      <c r="T221" s="36"/>
      <c r="U221" s="36"/>
      <c r="V221" s="36"/>
      <c r="W221" s="36"/>
      <c r="X221" s="36"/>
      <c r="Y221" s="36"/>
      <c r="Z221" s="36"/>
      <c r="AA221" s="36"/>
    </row>
    <row r="222" spans="1:27" ht="14.25" customHeight="1" x14ac:dyDescent="0.25">
      <c r="A222" s="36"/>
      <c r="B222" s="36"/>
      <c r="C222" s="36"/>
      <c r="D222" s="36"/>
      <c r="E222" s="36"/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36"/>
      <c r="Z222" s="36"/>
      <c r="AA222" s="36"/>
    </row>
    <row r="223" spans="1:27" ht="14.25" customHeight="1" x14ac:dyDescent="0.25">
      <c r="A223" s="36"/>
      <c r="B223" s="36"/>
      <c r="C223" s="36"/>
      <c r="D223" s="36"/>
      <c r="E223" s="36"/>
      <c r="F223" s="36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36"/>
      <c r="Z223" s="36"/>
      <c r="AA223" s="36"/>
    </row>
    <row r="224" spans="1:27" ht="14.25" customHeight="1" x14ac:dyDescent="0.25">
      <c r="A224" s="36"/>
      <c r="B224" s="36"/>
      <c r="C224" s="36"/>
      <c r="D224" s="36"/>
      <c r="E224" s="36"/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  <c r="AA224" s="36"/>
    </row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24">
    <mergeCell ref="L15:N15"/>
    <mergeCell ref="O15:P15"/>
    <mergeCell ref="B2:P3"/>
    <mergeCell ref="B9:P9"/>
    <mergeCell ref="E10:F10"/>
    <mergeCell ref="E11:F11"/>
    <mergeCell ref="B14:P14"/>
    <mergeCell ref="D15:I15"/>
    <mergeCell ref="J15:K15"/>
    <mergeCell ref="B5:E5"/>
    <mergeCell ref="B8:C8"/>
    <mergeCell ref="L21:N21"/>
    <mergeCell ref="O21:P21"/>
    <mergeCell ref="D22:I22"/>
    <mergeCell ref="J22:K22"/>
    <mergeCell ref="L22:N22"/>
    <mergeCell ref="O22:P22"/>
    <mergeCell ref="D21:I21"/>
    <mergeCell ref="J21:K21"/>
    <mergeCell ref="D16:I16"/>
    <mergeCell ref="J16:K16"/>
    <mergeCell ref="L16:N16"/>
    <mergeCell ref="O16:P16"/>
    <mergeCell ref="B20:P20"/>
  </mergeCells>
  <pageMargins left="0.51180555555555596" right="0.51180555555555596" top="0.78749999999999998" bottom="0.78749999999999998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00"/>
  <sheetViews>
    <sheetView zoomScale="90" zoomScaleNormal="90" workbookViewId="0">
      <selection activeCell="B23" sqref="B23:G23"/>
    </sheetView>
  </sheetViews>
  <sheetFormatPr defaultColWidth="14.42578125" defaultRowHeight="15" customHeight="1" x14ac:dyDescent="0.25"/>
  <cols>
    <col min="1" max="1" width="1.85546875" customWidth="1"/>
    <col min="2" max="2" width="8.7109375" customWidth="1"/>
    <col min="3" max="3" width="13.42578125" customWidth="1"/>
    <col min="4" max="4" width="30.5703125" customWidth="1"/>
    <col min="5" max="5" width="18.42578125" customWidth="1"/>
    <col min="6" max="6" width="11.140625" customWidth="1"/>
    <col min="7" max="7" width="12.42578125" customWidth="1"/>
    <col min="9" max="9" width="10.85546875" customWidth="1"/>
    <col min="10" max="10" width="8.7109375" customWidth="1"/>
    <col min="11" max="11" width="12.5703125" customWidth="1"/>
    <col min="12" max="13" width="8.7109375" customWidth="1"/>
    <col min="14" max="14" width="9.85546875" customWidth="1"/>
    <col min="15" max="15" width="10.5703125" customWidth="1"/>
    <col min="16" max="16" width="11.5703125" customWidth="1"/>
    <col min="17" max="17" width="12" customWidth="1"/>
    <col min="18" max="28" width="8.7109375" customWidth="1"/>
  </cols>
  <sheetData>
    <row r="1" spans="2:17" ht="7.5" customHeight="1" x14ac:dyDescent="0.25">
      <c r="B1" s="68"/>
      <c r="C1" s="69"/>
      <c r="D1" s="69"/>
      <c r="E1" s="70"/>
      <c r="F1" s="69"/>
      <c r="G1" s="70"/>
      <c r="H1" s="69"/>
      <c r="I1" s="70"/>
      <c r="J1" s="69"/>
      <c r="K1" s="70"/>
      <c r="L1" s="70"/>
      <c r="M1" s="69"/>
      <c r="N1" s="385"/>
      <c r="O1" s="362"/>
      <c r="P1" s="71"/>
    </row>
    <row r="2" spans="2:17" ht="13.5" customHeight="1" x14ac:dyDescent="0.25">
      <c r="B2" s="245" t="s">
        <v>20</v>
      </c>
      <c r="C2" s="246" t="s">
        <v>116</v>
      </c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8" t="s">
        <v>117</v>
      </c>
    </row>
    <row r="3" spans="2:17" ht="13.5" customHeight="1" x14ac:dyDescent="0.25">
      <c r="B3" s="386" t="s">
        <v>118</v>
      </c>
      <c r="C3" s="365"/>
      <c r="D3" s="365"/>
      <c r="E3" s="365"/>
      <c r="F3" s="365"/>
      <c r="G3" s="365"/>
      <c r="H3" s="365"/>
      <c r="I3" s="365"/>
      <c r="J3" s="365"/>
      <c r="K3" s="365"/>
      <c r="L3" s="365"/>
      <c r="M3" s="365"/>
      <c r="N3" s="365"/>
      <c r="O3" s="365"/>
      <c r="P3" s="365"/>
      <c r="Q3" s="367"/>
    </row>
    <row r="4" spans="2:17" ht="50.25" customHeight="1" x14ac:dyDescent="0.25">
      <c r="B4" s="387" t="s">
        <v>119</v>
      </c>
      <c r="C4" s="387" t="s">
        <v>120</v>
      </c>
      <c r="D4" s="371" t="s">
        <v>121</v>
      </c>
      <c r="E4" s="373"/>
      <c r="F4" s="387" t="s">
        <v>122</v>
      </c>
      <c r="G4" s="371" t="s">
        <v>123</v>
      </c>
      <c r="H4" s="372"/>
      <c r="I4" s="373"/>
      <c r="J4" s="388" t="s">
        <v>124</v>
      </c>
      <c r="K4" s="382" t="s">
        <v>125</v>
      </c>
      <c r="L4" s="382" t="s">
        <v>126</v>
      </c>
      <c r="M4" s="382" t="s">
        <v>127</v>
      </c>
      <c r="N4" s="382" t="s">
        <v>128</v>
      </c>
      <c r="O4" s="382" t="s">
        <v>129</v>
      </c>
      <c r="P4" s="384" t="s">
        <v>130</v>
      </c>
      <c r="Q4" s="384" t="s">
        <v>131</v>
      </c>
    </row>
    <row r="5" spans="2:17" ht="24" customHeight="1" x14ac:dyDescent="0.25">
      <c r="B5" s="383"/>
      <c r="C5" s="383"/>
      <c r="D5" s="374"/>
      <c r="E5" s="376"/>
      <c r="F5" s="383"/>
      <c r="G5" s="374"/>
      <c r="H5" s="375"/>
      <c r="I5" s="376"/>
      <c r="J5" s="383"/>
      <c r="K5" s="383"/>
      <c r="L5" s="383"/>
      <c r="M5" s="383"/>
      <c r="N5" s="383"/>
      <c r="O5" s="383"/>
      <c r="P5" s="383"/>
      <c r="Q5" s="383"/>
    </row>
    <row r="6" spans="2:17" ht="26.25" customHeight="1" x14ac:dyDescent="0.25">
      <c r="B6" s="72">
        <v>1</v>
      </c>
      <c r="C6" s="73" t="s">
        <v>132</v>
      </c>
      <c r="D6" s="381" t="s">
        <v>133</v>
      </c>
      <c r="E6" s="378"/>
      <c r="F6" s="74" t="s">
        <v>134</v>
      </c>
      <c r="G6" s="377" t="s">
        <v>135</v>
      </c>
      <c r="H6" s="378"/>
      <c r="I6" s="378"/>
      <c r="J6" s="75">
        <v>1</v>
      </c>
      <c r="K6" s="76" t="s">
        <v>136</v>
      </c>
      <c r="L6" s="76">
        <v>100</v>
      </c>
      <c r="M6" s="77">
        <v>1</v>
      </c>
      <c r="N6" s="77">
        <v>1</v>
      </c>
      <c r="O6" s="77">
        <v>60</v>
      </c>
      <c r="P6" s="76">
        <v>371.14</v>
      </c>
      <c r="Q6" s="78">
        <f t="shared" ref="Q6:Q14" si="0">ROUND((L6*M6*N6)/O6,2)*P6</f>
        <v>619.80379999999991</v>
      </c>
    </row>
    <row r="7" spans="2:17" ht="21" customHeight="1" x14ac:dyDescent="0.25">
      <c r="B7" s="72">
        <v>2</v>
      </c>
      <c r="C7" s="73" t="s">
        <v>137</v>
      </c>
      <c r="D7" s="379" t="s">
        <v>138</v>
      </c>
      <c r="E7" s="380"/>
      <c r="F7" s="74" t="s">
        <v>134</v>
      </c>
      <c r="G7" s="377" t="s">
        <v>135</v>
      </c>
      <c r="H7" s="378"/>
      <c r="I7" s="378"/>
      <c r="J7" s="75">
        <v>1</v>
      </c>
      <c r="K7" s="76" t="s">
        <v>136</v>
      </c>
      <c r="L7" s="76">
        <v>100</v>
      </c>
      <c r="M7" s="77">
        <v>1</v>
      </c>
      <c r="N7" s="77">
        <v>0.5</v>
      </c>
      <c r="O7" s="77">
        <v>60</v>
      </c>
      <c r="P7" s="76">
        <v>371.14</v>
      </c>
      <c r="Q7" s="78">
        <f t="shared" si="0"/>
        <v>308.0462</v>
      </c>
    </row>
    <row r="8" spans="2:17" ht="24" customHeight="1" x14ac:dyDescent="0.25">
      <c r="B8" s="72">
        <v>3</v>
      </c>
      <c r="C8" s="73" t="s">
        <v>139</v>
      </c>
      <c r="D8" s="379" t="s">
        <v>140</v>
      </c>
      <c r="E8" s="380"/>
      <c r="F8" s="74" t="s">
        <v>134</v>
      </c>
      <c r="G8" s="377" t="s">
        <v>135</v>
      </c>
      <c r="H8" s="378"/>
      <c r="I8" s="378"/>
      <c r="J8" s="75">
        <v>1</v>
      </c>
      <c r="K8" s="76" t="s">
        <v>136</v>
      </c>
      <c r="L8" s="76">
        <v>100</v>
      </c>
      <c r="M8" s="77">
        <v>1</v>
      </c>
      <c r="N8" s="77">
        <v>0.5</v>
      </c>
      <c r="O8" s="77">
        <v>60</v>
      </c>
      <c r="P8" s="76">
        <v>371.14</v>
      </c>
      <c r="Q8" s="78">
        <f t="shared" si="0"/>
        <v>308.0462</v>
      </c>
    </row>
    <row r="9" spans="2:17" ht="26.25" customHeight="1" x14ac:dyDescent="0.25">
      <c r="B9" s="72">
        <v>4</v>
      </c>
      <c r="C9" s="73" t="s">
        <v>141</v>
      </c>
      <c r="D9" s="379" t="s">
        <v>142</v>
      </c>
      <c r="E9" s="380"/>
      <c r="F9" s="74" t="s">
        <v>134</v>
      </c>
      <c r="G9" s="377" t="s">
        <v>135</v>
      </c>
      <c r="H9" s="378"/>
      <c r="I9" s="378"/>
      <c r="J9" s="75">
        <v>1</v>
      </c>
      <c r="K9" s="76" t="s">
        <v>136</v>
      </c>
      <c r="L9" s="76">
        <v>100</v>
      </c>
      <c r="M9" s="77">
        <v>1</v>
      </c>
      <c r="N9" s="77">
        <v>1</v>
      </c>
      <c r="O9" s="77">
        <v>60</v>
      </c>
      <c r="P9" s="76">
        <v>371.14</v>
      </c>
      <c r="Q9" s="78">
        <f t="shared" si="0"/>
        <v>619.80379999999991</v>
      </c>
    </row>
    <row r="10" spans="2:17" ht="25.5" customHeight="1" x14ac:dyDescent="0.25">
      <c r="B10" s="72">
        <v>5</v>
      </c>
      <c r="C10" s="73" t="s">
        <v>143</v>
      </c>
      <c r="D10" s="379" t="s">
        <v>144</v>
      </c>
      <c r="E10" s="380"/>
      <c r="F10" s="74" t="s">
        <v>134</v>
      </c>
      <c r="G10" s="377" t="s">
        <v>135</v>
      </c>
      <c r="H10" s="378"/>
      <c r="I10" s="378"/>
      <c r="J10" s="75">
        <v>1</v>
      </c>
      <c r="K10" s="76" t="s">
        <v>136</v>
      </c>
      <c r="L10" s="76">
        <v>100</v>
      </c>
      <c r="M10" s="77">
        <v>1</v>
      </c>
      <c r="N10" s="77">
        <v>0.5</v>
      </c>
      <c r="O10" s="77">
        <v>60</v>
      </c>
      <c r="P10" s="76">
        <v>371.14</v>
      </c>
      <c r="Q10" s="78">
        <f t="shared" si="0"/>
        <v>308.0462</v>
      </c>
    </row>
    <row r="11" spans="2:17" ht="24" customHeight="1" x14ac:dyDescent="0.25">
      <c r="B11" s="72">
        <v>6</v>
      </c>
      <c r="C11" s="73" t="s">
        <v>145</v>
      </c>
      <c r="D11" s="379" t="s">
        <v>146</v>
      </c>
      <c r="E11" s="380"/>
      <c r="F11" s="74" t="s">
        <v>134</v>
      </c>
      <c r="G11" s="377" t="s">
        <v>135</v>
      </c>
      <c r="H11" s="378"/>
      <c r="I11" s="378"/>
      <c r="J11" s="75">
        <v>1</v>
      </c>
      <c r="K11" s="76" t="s">
        <v>136</v>
      </c>
      <c r="L11" s="76">
        <v>100</v>
      </c>
      <c r="M11" s="77">
        <v>1</v>
      </c>
      <c r="N11" s="77">
        <v>0.5</v>
      </c>
      <c r="O11" s="77">
        <v>60</v>
      </c>
      <c r="P11" s="76">
        <v>371.14</v>
      </c>
      <c r="Q11" s="78">
        <f t="shared" si="0"/>
        <v>308.0462</v>
      </c>
    </row>
    <row r="12" spans="2:17" ht="25.5" customHeight="1" x14ac:dyDescent="0.25">
      <c r="B12" s="72">
        <v>7</v>
      </c>
      <c r="C12" s="73" t="s">
        <v>147</v>
      </c>
      <c r="D12" s="379" t="s">
        <v>148</v>
      </c>
      <c r="E12" s="380"/>
      <c r="F12" s="79" t="s">
        <v>67</v>
      </c>
      <c r="G12" s="377" t="s">
        <v>149</v>
      </c>
      <c r="H12" s="378"/>
      <c r="I12" s="378"/>
      <c r="J12" s="75">
        <v>1</v>
      </c>
      <c r="K12" s="76" t="s">
        <v>136</v>
      </c>
      <c r="L12" s="76">
        <v>100</v>
      </c>
      <c r="M12" s="77">
        <v>1</v>
      </c>
      <c r="N12" s="77">
        <v>1</v>
      </c>
      <c r="O12" s="77">
        <v>60</v>
      </c>
      <c r="P12" s="76">
        <v>281.62</v>
      </c>
      <c r="Q12" s="78">
        <f t="shared" si="0"/>
        <v>470.30539999999996</v>
      </c>
    </row>
    <row r="13" spans="2:17" ht="23.25" customHeight="1" x14ac:dyDescent="0.25">
      <c r="B13" s="72">
        <v>8</v>
      </c>
      <c r="C13" s="73" t="s">
        <v>150</v>
      </c>
      <c r="D13" s="379" t="s">
        <v>151</v>
      </c>
      <c r="E13" s="380"/>
      <c r="F13" s="79" t="s">
        <v>67</v>
      </c>
      <c r="G13" s="377" t="s">
        <v>149</v>
      </c>
      <c r="H13" s="378"/>
      <c r="I13" s="378"/>
      <c r="J13" s="75">
        <v>1</v>
      </c>
      <c r="K13" s="76" t="s">
        <v>136</v>
      </c>
      <c r="L13" s="76">
        <v>100</v>
      </c>
      <c r="M13" s="77">
        <v>1</v>
      </c>
      <c r="N13" s="77">
        <v>1</v>
      </c>
      <c r="O13" s="77">
        <v>60</v>
      </c>
      <c r="P13" s="76">
        <v>314.52</v>
      </c>
      <c r="Q13" s="78">
        <f t="shared" si="0"/>
        <v>525.24839999999995</v>
      </c>
    </row>
    <row r="14" spans="2:17" ht="24" customHeight="1" x14ac:dyDescent="0.25">
      <c r="B14" s="72">
        <v>9</v>
      </c>
      <c r="C14" s="73" t="s">
        <v>152</v>
      </c>
      <c r="D14" s="379" t="s">
        <v>153</v>
      </c>
      <c r="E14" s="380"/>
      <c r="F14" s="74" t="s">
        <v>134</v>
      </c>
      <c r="G14" s="377" t="s">
        <v>135</v>
      </c>
      <c r="H14" s="378"/>
      <c r="I14" s="378"/>
      <c r="J14" s="75">
        <v>1</v>
      </c>
      <c r="K14" s="76" t="s">
        <v>136</v>
      </c>
      <c r="L14" s="76">
        <v>100</v>
      </c>
      <c r="M14" s="77">
        <v>1</v>
      </c>
      <c r="N14" s="77">
        <v>1</v>
      </c>
      <c r="O14" s="77">
        <v>60</v>
      </c>
      <c r="P14" s="76">
        <v>371.14</v>
      </c>
      <c r="Q14" s="78">
        <f t="shared" si="0"/>
        <v>619.80379999999991</v>
      </c>
    </row>
    <row r="15" spans="2:17" ht="13.5" customHeight="1" x14ac:dyDescent="0.25">
      <c r="B15" s="80" t="s">
        <v>154</v>
      </c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2">
        <f>SUM(Q6:Q14)</f>
        <v>4087.1499999999996</v>
      </c>
    </row>
    <row r="16" spans="2:17" ht="13.5" customHeight="1" x14ac:dyDescent="0.25">
      <c r="B16" s="68"/>
      <c r="C16" s="83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84"/>
      <c r="P16" s="71"/>
    </row>
    <row r="17" spans="1:28" ht="13.5" customHeight="1" x14ac:dyDescent="0.25"/>
    <row r="18" spans="1:28" ht="13.5" customHeight="1" x14ac:dyDescent="0.25">
      <c r="B18" s="245" t="s">
        <v>28</v>
      </c>
      <c r="C18" s="364" t="s">
        <v>155</v>
      </c>
      <c r="D18" s="365"/>
      <c r="E18" s="365"/>
      <c r="F18" s="365"/>
      <c r="G18" s="365"/>
      <c r="H18" s="366"/>
    </row>
    <row r="19" spans="1:28" ht="13.5" customHeight="1" x14ac:dyDescent="0.25">
      <c r="B19" s="364" t="s">
        <v>118</v>
      </c>
      <c r="C19" s="365"/>
      <c r="D19" s="365"/>
      <c r="E19" s="365"/>
      <c r="F19" s="365"/>
      <c r="G19" s="365"/>
      <c r="H19" s="367"/>
    </row>
    <row r="20" spans="1:28" ht="13.5" customHeight="1" x14ac:dyDescent="0.25">
      <c r="B20" s="245" t="s">
        <v>119</v>
      </c>
      <c r="C20" s="245" t="s">
        <v>122</v>
      </c>
      <c r="D20" s="245" t="s">
        <v>156</v>
      </c>
      <c r="E20" s="245" t="s">
        <v>117</v>
      </c>
      <c r="F20" s="245" t="s">
        <v>157</v>
      </c>
      <c r="G20" s="245" t="s">
        <v>158</v>
      </c>
      <c r="H20" s="245" t="s">
        <v>159</v>
      </c>
    </row>
    <row r="21" spans="1:28" ht="13.5" customHeight="1" x14ac:dyDescent="0.25">
      <c r="A21" s="85"/>
      <c r="B21" s="72">
        <v>1</v>
      </c>
      <c r="C21" s="85" t="s">
        <v>160</v>
      </c>
      <c r="D21" s="86" t="s">
        <v>88</v>
      </c>
      <c r="E21" s="87" t="s">
        <v>161</v>
      </c>
      <c r="F21" s="88">
        <f>'MEMÓRIA DE CALCULO'!H8</f>
        <v>72</v>
      </c>
      <c r="G21" s="89">
        <v>111.12</v>
      </c>
      <c r="H21" s="90">
        <f t="shared" ref="H21:H22" si="1">F21*G21</f>
        <v>8000.64</v>
      </c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</row>
    <row r="22" spans="1:28" ht="42" customHeight="1" x14ac:dyDescent="0.25">
      <c r="A22" s="85"/>
      <c r="B22" s="72">
        <v>2</v>
      </c>
      <c r="C22" s="85" t="s">
        <v>162</v>
      </c>
      <c r="D22" s="91" t="s">
        <v>91</v>
      </c>
      <c r="E22" s="85" t="s">
        <v>161</v>
      </c>
      <c r="F22" s="92">
        <f>'MEMÓRIA DE CALCULO'!H9</f>
        <v>480</v>
      </c>
      <c r="G22" s="92">
        <v>24.25</v>
      </c>
      <c r="H22" s="90">
        <f t="shared" si="1"/>
        <v>11640</v>
      </c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</row>
    <row r="23" spans="1:28" ht="13.5" customHeight="1" x14ac:dyDescent="0.25">
      <c r="B23" s="368" t="s">
        <v>154</v>
      </c>
      <c r="C23" s="369"/>
      <c r="D23" s="369"/>
      <c r="E23" s="369"/>
      <c r="F23" s="369"/>
      <c r="G23" s="370"/>
      <c r="H23" s="82">
        <f>SUM(H21:H22)</f>
        <v>19640.64</v>
      </c>
      <c r="I23" s="85"/>
      <c r="J23" s="85"/>
      <c r="K23" s="85"/>
      <c r="L23" s="85"/>
      <c r="M23" s="85"/>
      <c r="N23" s="85"/>
      <c r="O23" s="85"/>
      <c r="P23" s="85"/>
    </row>
    <row r="24" spans="1:28" ht="13.5" customHeight="1" x14ac:dyDescent="0.25"/>
    <row r="25" spans="1:28" ht="13.5" customHeight="1" x14ac:dyDescent="0.25"/>
    <row r="26" spans="1:28" ht="13.5" customHeight="1" x14ac:dyDescent="0.25"/>
    <row r="27" spans="1:28" ht="13.5" customHeight="1" x14ac:dyDescent="0.25"/>
    <row r="28" spans="1:28" ht="13.5" customHeight="1" x14ac:dyDescent="0.25"/>
    <row r="29" spans="1:28" ht="13.5" customHeight="1" x14ac:dyDescent="0.25"/>
    <row r="30" spans="1:28" ht="13.5" customHeight="1" x14ac:dyDescent="0.25"/>
    <row r="31" spans="1:28" ht="13.5" customHeight="1" x14ac:dyDescent="0.25"/>
    <row r="32" spans="1:28" ht="13.5" customHeight="1" x14ac:dyDescent="0.25"/>
    <row r="33" ht="13.5" customHeight="1" x14ac:dyDescent="0.25"/>
    <row r="34" ht="13.5" customHeight="1" x14ac:dyDescent="0.25"/>
    <row r="35" ht="13.5" customHeight="1" x14ac:dyDescent="0.25"/>
    <row r="36" ht="13.5" customHeight="1" x14ac:dyDescent="0.25"/>
    <row r="37" ht="13.5" customHeight="1" x14ac:dyDescent="0.25"/>
    <row r="38" ht="13.5" customHeight="1" x14ac:dyDescent="0.25"/>
    <row r="39" ht="13.5" customHeight="1" x14ac:dyDescent="0.25"/>
    <row r="40" ht="13.5" customHeight="1" x14ac:dyDescent="0.25"/>
    <row r="41" ht="13.5" customHeight="1" x14ac:dyDescent="0.25"/>
    <row r="42" ht="13.5" customHeight="1" x14ac:dyDescent="0.25"/>
    <row r="43" ht="13.5" customHeight="1" x14ac:dyDescent="0.25"/>
    <row r="44" ht="13.5" customHeight="1" x14ac:dyDescent="0.25"/>
    <row r="45" ht="13.5" customHeight="1" x14ac:dyDescent="0.25"/>
    <row r="46" ht="13.5" customHeight="1" x14ac:dyDescent="0.25"/>
    <row r="47" ht="13.5" customHeight="1" x14ac:dyDescent="0.25"/>
    <row r="48" ht="13.5" customHeight="1" x14ac:dyDescent="0.25"/>
    <row r="49" ht="13.5" customHeight="1" x14ac:dyDescent="0.25"/>
    <row r="50" ht="13.5" customHeight="1" x14ac:dyDescent="0.25"/>
    <row r="51" ht="13.5" customHeight="1" x14ac:dyDescent="0.25"/>
    <row r="52" ht="13.5" customHeight="1" x14ac:dyDescent="0.25"/>
    <row r="53" ht="13.5" customHeight="1" x14ac:dyDescent="0.25"/>
    <row r="54" ht="13.5" customHeight="1" x14ac:dyDescent="0.25"/>
    <row r="55" ht="13.5" customHeight="1" x14ac:dyDescent="0.25"/>
    <row r="56" ht="13.5" customHeight="1" x14ac:dyDescent="0.25"/>
    <row r="57" ht="13.5" customHeight="1" x14ac:dyDescent="0.25"/>
    <row r="58" ht="13.5" customHeight="1" x14ac:dyDescent="0.25"/>
    <row r="59" ht="13.5" customHeight="1" x14ac:dyDescent="0.25"/>
    <row r="60" ht="13.5" customHeight="1" x14ac:dyDescent="0.25"/>
    <row r="61" ht="13.5" customHeight="1" x14ac:dyDescent="0.25"/>
    <row r="62" ht="13.5" customHeight="1" x14ac:dyDescent="0.25"/>
    <row r="63" ht="13.5" customHeight="1" x14ac:dyDescent="0.25"/>
    <row r="64" ht="13.5" customHeight="1" x14ac:dyDescent="0.25"/>
    <row r="65" ht="13.5" customHeight="1" x14ac:dyDescent="0.25"/>
    <row r="66" ht="13.5" customHeight="1" x14ac:dyDescent="0.25"/>
    <row r="67" ht="13.5" customHeight="1" x14ac:dyDescent="0.25"/>
    <row r="68" ht="13.5" customHeight="1" x14ac:dyDescent="0.25"/>
    <row r="69" ht="13.5" customHeight="1" x14ac:dyDescent="0.25"/>
    <row r="70" ht="13.5" customHeight="1" x14ac:dyDescent="0.25"/>
    <row r="71" ht="13.5" customHeight="1" x14ac:dyDescent="0.25"/>
    <row r="72" ht="13.5" customHeight="1" x14ac:dyDescent="0.25"/>
    <row r="73" ht="13.5" customHeight="1" x14ac:dyDescent="0.25"/>
    <row r="74" ht="13.5" customHeight="1" x14ac:dyDescent="0.25"/>
    <row r="75" ht="13.5" customHeight="1" x14ac:dyDescent="0.25"/>
    <row r="76" ht="13.5" customHeight="1" x14ac:dyDescent="0.25"/>
    <row r="77" ht="13.5" customHeight="1" x14ac:dyDescent="0.25"/>
    <row r="78" ht="13.5" customHeight="1" x14ac:dyDescent="0.25"/>
    <row r="79" ht="13.5" customHeight="1" x14ac:dyDescent="0.25"/>
    <row r="80" ht="13.5" customHeight="1" x14ac:dyDescent="0.25"/>
    <row r="81" ht="13.5" customHeight="1" x14ac:dyDescent="0.25"/>
    <row r="82" ht="13.5" customHeight="1" x14ac:dyDescent="0.25"/>
    <row r="83" ht="13.5" customHeight="1" x14ac:dyDescent="0.25"/>
    <row r="84" ht="13.5" customHeight="1" x14ac:dyDescent="0.25"/>
    <row r="85" ht="13.5" customHeight="1" x14ac:dyDescent="0.25"/>
    <row r="86" ht="13.5" customHeight="1" x14ac:dyDescent="0.25"/>
    <row r="87" ht="13.5" customHeight="1" x14ac:dyDescent="0.25"/>
    <row r="88" ht="13.5" customHeight="1" x14ac:dyDescent="0.25"/>
    <row r="89" ht="13.5" customHeight="1" x14ac:dyDescent="0.25"/>
    <row r="90" ht="13.5" customHeight="1" x14ac:dyDescent="0.25"/>
    <row r="91" ht="13.5" customHeight="1" x14ac:dyDescent="0.25"/>
    <row r="92" ht="13.5" customHeight="1" x14ac:dyDescent="0.25"/>
    <row r="93" ht="13.5" customHeight="1" x14ac:dyDescent="0.25"/>
    <row r="94" ht="13.5" customHeight="1" x14ac:dyDescent="0.25"/>
    <row r="95" ht="13.5" customHeight="1" x14ac:dyDescent="0.25"/>
    <row r="96" ht="13.5" customHeight="1" x14ac:dyDescent="0.25"/>
    <row r="97" ht="13.5" customHeight="1" x14ac:dyDescent="0.25"/>
    <row r="98" ht="13.5" customHeight="1" x14ac:dyDescent="0.25"/>
    <row r="99" ht="13.5" customHeight="1" x14ac:dyDescent="0.25"/>
    <row r="100" ht="13.5" customHeight="1" x14ac:dyDescent="0.25"/>
    <row r="101" ht="13.5" customHeight="1" x14ac:dyDescent="0.25"/>
    <row r="102" ht="13.5" customHeight="1" x14ac:dyDescent="0.25"/>
    <row r="103" ht="13.5" customHeight="1" x14ac:dyDescent="0.25"/>
    <row r="104" ht="13.5" customHeight="1" x14ac:dyDescent="0.25"/>
    <row r="105" ht="13.5" customHeight="1" x14ac:dyDescent="0.25"/>
    <row r="106" ht="13.5" customHeight="1" x14ac:dyDescent="0.25"/>
    <row r="107" ht="13.5" customHeight="1" x14ac:dyDescent="0.25"/>
    <row r="108" ht="13.5" customHeight="1" x14ac:dyDescent="0.25"/>
    <row r="109" ht="13.5" customHeight="1" x14ac:dyDescent="0.25"/>
    <row r="110" ht="13.5" customHeight="1" x14ac:dyDescent="0.25"/>
    <row r="111" ht="13.5" customHeight="1" x14ac:dyDescent="0.25"/>
    <row r="112" ht="13.5" customHeight="1" x14ac:dyDescent="0.25"/>
    <row r="113" ht="13.5" customHeight="1" x14ac:dyDescent="0.25"/>
    <row r="114" ht="13.5" customHeight="1" x14ac:dyDescent="0.25"/>
    <row r="115" ht="13.5" customHeight="1" x14ac:dyDescent="0.25"/>
    <row r="116" ht="13.5" customHeight="1" x14ac:dyDescent="0.25"/>
    <row r="117" ht="13.5" customHeight="1" x14ac:dyDescent="0.25"/>
    <row r="118" ht="13.5" customHeight="1" x14ac:dyDescent="0.25"/>
    <row r="119" ht="13.5" customHeight="1" x14ac:dyDescent="0.25"/>
    <row r="120" ht="13.5" customHeight="1" x14ac:dyDescent="0.25"/>
    <row r="121" ht="13.5" customHeight="1" x14ac:dyDescent="0.25"/>
    <row r="122" ht="13.5" customHeight="1" x14ac:dyDescent="0.25"/>
    <row r="123" ht="13.5" customHeight="1" x14ac:dyDescent="0.25"/>
    <row r="124" ht="13.5" customHeight="1" x14ac:dyDescent="0.25"/>
    <row r="125" ht="13.5" customHeight="1" x14ac:dyDescent="0.25"/>
    <row r="126" ht="13.5" customHeight="1" x14ac:dyDescent="0.25"/>
    <row r="127" ht="13.5" customHeight="1" x14ac:dyDescent="0.25"/>
    <row r="128" ht="13.5" customHeight="1" x14ac:dyDescent="0.25"/>
    <row r="129" ht="13.5" customHeight="1" x14ac:dyDescent="0.25"/>
    <row r="130" ht="13.5" customHeight="1" x14ac:dyDescent="0.25"/>
    <row r="131" ht="13.5" customHeight="1" x14ac:dyDescent="0.25"/>
    <row r="132" ht="13.5" customHeight="1" x14ac:dyDescent="0.25"/>
    <row r="133" ht="13.5" customHeight="1" x14ac:dyDescent="0.25"/>
    <row r="134" ht="13.5" customHeight="1" x14ac:dyDescent="0.25"/>
    <row r="135" ht="13.5" customHeight="1" x14ac:dyDescent="0.25"/>
    <row r="136" ht="13.5" customHeight="1" x14ac:dyDescent="0.25"/>
    <row r="137" ht="13.5" customHeight="1" x14ac:dyDescent="0.25"/>
    <row r="138" ht="13.5" customHeight="1" x14ac:dyDescent="0.25"/>
    <row r="139" ht="13.5" customHeight="1" x14ac:dyDescent="0.25"/>
    <row r="140" ht="13.5" customHeight="1" x14ac:dyDescent="0.25"/>
    <row r="141" ht="13.5" customHeight="1" x14ac:dyDescent="0.25"/>
    <row r="142" ht="13.5" customHeight="1" x14ac:dyDescent="0.25"/>
    <row r="143" ht="13.5" customHeight="1" x14ac:dyDescent="0.25"/>
    <row r="144" ht="13.5" customHeight="1" x14ac:dyDescent="0.25"/>
    <row r="145" ht="13.5" customHeight="1" x14ac:dyDescent="0.25"/>
    <row r="146" ht="13.5" customHeight="1" x14ac:dyDescent="0.25"/>
    <row r="147" ht="13.5" customHeight="1" x14ac:dyDescent="0.25"/>
    <row r="148" ht="13.5" customHeight="1" x14ac:dyDescent="0.25"/>
    <row r="149" ht="13.5" customHeight="1" x14ac:dyDescent="0.25"/>
    <row r="150" ht="13.5" customHeight="1" x14ac:dyDescent="0.25"/>
    <row r="151" ht="13.5" customHeight="1" x14ac:dyDescent="0.25"/>
    <row r="152" ht="13.5" customHeight="1" x14ac:dyDescent="0.25"/>
    <row r="153" ht="13.5" customHeight="1" x14ac:dyDescent="0.25"/>
    <row r="154" ht="13.5" customHeight="1" x14ac:dyDescent="0.25"/>
    <row r="155" ht="13.5" customHeight="1" x14ac:dyDescent="0.25"/>
    <row r="156" ht="13.5" customHeight="1" x14ac:dyDescent="0.25"/>
    <row r="157" ht="13.5" customHeight="1" x14ac:dyDescent="0.25"/>
    <row r="158" ht="13.5" customHeight="1" x14ac:dyDescent="0.25"/>
    <row r="159" ht="13.5" customHeight="1" x14ac:dyDescent="0.25"/>
    <row r="160" ht="13.5" customHeight="1" x14ac:dyDescent="0.25"/>
    <row r="161" ht="13.5" customHeight="1" x14ac:dyDescent="0.25"/>
    <row r="162" ht="13.5" customHeight="1" x14ac:dyDescent="0.25"/>
    <row r="163" ht="13.5" customHeight="1" x14ac:dyDescent="0.25"/>
    <row r="164" ht="13.5" customHeight="1" x14ac:dyDescent="0.25"/>
    <row r="165" ht="13.5" customHeight="1" x14ac:dyDescent="0.25"/>
    <row r="166" ht="13.5" customHeight="1" x14ac:dyDescent="0.25"/>
    <row r="167" ht="13.5" customHeight="1" x14ac:dyDescent="0.25"/>
    <row r="168" ht="13.5" customHeight="1" x14ac:dyDescent="0.25"/>
    <row r="169" ht="13.5" customHeight="1" x14ac:dyDescent="0.25"/>
    <row r="170" ht="13.5" customHeight="1" x14ac:dyDescent="0.25"/>
    <row r="171" ht="13.5" customHeight="1" x14ac:dyDescent="0.25"/>
    <row r="172" ht="13.5" customHeight="1" x14ac:dyDescent="0.25"/>
    <row r="173" ht="13.5" customHeight="1" x14ac:dyDescent="0.25"/>
    <row r="174" ht="13.5" customHeight="1" x14ac:dyDescent="0.25"/>
    <row r="175" ht="13.5" customHeight="1" x14ac:dyDescent="0.25"/>
    <row r="176" ht="13.5" customHeight="1" x14ac:dyDescent="0.25"/>
    <row r="177" ht="13.5" customHeight="1" x14ac:dyDescent="0.25"/>
    <row r="178" ht="13.5" customHeight="1" x14ac:dyDescent="0.25"/>
    <row r="179" ht="13.5" customHeight="1" x14ac:dyDescent="0.25"/>
    <row r="180" ht="13.5" customHeight="1" x14ac:dyDescent="0.25"/>
    <row r="181" ht="13.5" customHeight="1" x14ac:dyDescent="0.25"/>
    <row r="182" ht="13.5" customHeight="1" x14ac:dyDescent="0.25"/>
    <row r="183" ht="13.5" customHeight="1" x14ac:dyDescent="0.25"/>
    <row r="184" ht="13.5" customHeight="1" x14ac:dyDescent="0.25"/>
    <row r="185" ht="13.5" customHeight="1" x14ac:dyDescent="0.25"/>
    <row r="186" ht="13.5" customHeight="1" x14ac:dyDescent="0.25"/>
    <row r="187" ht="13.5" customHeight="1" x14ac:dyDescent="0.25"/>
    <row r="188" ht="13.5" customHeight="1" x14ac:dyDescent="0.25"/>
    <row r="189" ht="13.5" customHeight="1" x14ac:dyDescent="0.25"/>
    <row r="190" ht="13.5" customHeight="1" x14ac:dyDescent="0.25"/>
    <row r="191" ht="13.5" customHeight="1" x14ac:dyDescent="0.25"/>
    <row r="192" ht="13.5" customHeight="1" x14ac:dyDescent="0.25"/>
    <row r="193" ht="13.5" customHeight="1" x14ac:dyDescent="0.25"/>
    <row r="194" ht="13.5" customHeight="1" x14ac:dyDescent="0.25"/>
    <row r="195" ht="13.5" customHeight="1" x14ac:dyDescent="0.25"/>
    <row r="196" ht="13.5" customHeight="1" x14ac:dyDescent="0.25"/>
    <row r="197" ht="13.5" customHeight="1" x14ac:dyDescent="0.25"/>
    <row r="198" ht="13.5" customHeight="1" x14ac:dyDescent="0.25"/>
    <row r="199" ht="13.5" customHeight="1" x14ac:dyDescent="0.25"/>
    <row r="200" ht="13.5" customHeight="1" x14ac:dyDescent="0.25"/>
    <row r="201" ht="13.5" customHeight="1" x14ac:dyDescent="0.25"/>
    <row r="202" ht="13.5" customHeight="1" x14ac:dyDescent="0.25"/>
    <row r="203" ht="13.5" customHeight="1" x14ac:dyDescent="0.25"/>
    <row r="204" ht="13.5" customHeight="1" x14ac:dyDescent="0.25"/>
    <row r="205" ht="13.5" customHeight="1" x14ac:dyDescent="0.25"/>
    <row r="206" ht="13.5" customHeight="1" x14ac:dyDescent="0.25"/>
    <row r="207" ht="13.5" customHeight="1" x14ac:dyDescent="0.25"/>
    <row r="208" ht="13.5" customHeight="1" x14ac:dyDescent="0.25"/>
    <row r="209" ht="13.5" customHeight="1" x14ac:dyDescent="0.25"/>
    <row r="210" ht="13.5" customHeight="1" x14ac:dyDescent="0.25"/>
    <row r="211" ht="13.5" customHeight="1" x14ac:dyDescent="0.25"/>
    <row r="212" ht="13.5" customHeight="1" x14ac:dyDescent="0.25"/>
    <row r="213" ht="13.5" customHeight="1" x14ac:dyDescent="0.25"/>
    <row r="214" ht="13.5" customHeight="1" x14ac:dyDescent="0.25"/>
    <row r="215" ht="13.5" customHeight="1" x14ac:dyDescent="0.25"/>
    <row r="216" ht="13.5" customHeight="1" x14ac:dyDescent="0.25"/>
    <row r="217" ht="13.5" customHeight="1" x14ac:dyDescent="0.25"/>
    <row r="218" ht="13.5" customHeight="1" x14ac:dyDescent="0.25"/>
    <row r="219" ht="13.5" customHeight="1" x14ac:dyDescent="0.25"/>
    <row r="220" ht="13.5" customHeight="1" x14ac:dyDescent="0.25"/>
    <row r="221" ht="13.5" customHeight="1" x14ac:dyDescent="0.25"/>
    <row r="222" ht="13.5" customHeight="1" x14ac:dyDescent="0.25"/>
    <row r="223" ht="13.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36">
    <mergeCell ref="O4:O5"/>
    <mergeCell ref="P4:P5"/>
    <mergeCell ref="Q4:Q5"/>
    <mergeCell ref="N1:O1"/>
    <mergeCell ref="B3:Q3"/>
    <mergeCell ref="B4:B5"/>
    <mergeCell ref="C4:C5"/>
    <mergeCell ref="D4:E5"/>
    <mergeCell ref="F4:F5"/>
    <mergeCell ref="J4:J5"/>
    <mergeCell ref="K4:K5"/>
    <mergeCell ref="L4:L5"/>
    <mergeCell ref="M4:M5"/>
    <mergeCell ref="N4:N5"/>
    <mergeCell ref="G14:I14"/>
    <mergeCell ref="D6:E6"/>
    <mergeCell ref="D9:E9"/>
    <mergeCell ref="D10:E10"/>
    <mergeCell ref="D11:E11"/>
    <mergeCell ref="D12:E12"/>
    <mergeCell ref="C18:H18"/>
    <mergeCell ref="B19:H19"/>
    <mergeCell ref="B23:G23"/>
    <mergeCell ref="G4:I5"/>
    <mergeCell ref="G6:I6"/>
    <mergeCell ref="D7:E7"/>
    <mergeCell ref="G7:I7"/>
    <mergeCell ref="D8:E8"/>
    <mergeCell ref="G8:I8"/>
    <mergeCell ref="G9:I9"/>
    <mergeCell ref="D13:E13"/>
    <mergeCell ref="D14:E14"/>
    <mergeCell ref="G10:I10"/>
    <mergeCell ref="G11:I11"/>
    <mergeCell ref="G12:I12"/>
    <mergeCell ref="G13:I13"/>
  </mergeCells>
  <pageMargins left="0.51180555555555596" right="0.51180555555555596" top="0.78749999999999998" bottom="0.78749999999999998" header="0" footer="0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997"/>
  <sheetViews>
    <sheetView workbookViewId="0">
      <selection activeCell="B2" sqref="B2"/>
    </sheetView>
  </sheetViews>
  <sheetFormatPr defaultColWidth="14.42578125" defaultRowHeight="15" customHeight="1" x14ac:dyDescent="0.25"/>
  <cols>
    <col min="1" max="1" width="2.28515625" customWidth="1"/>
    <col min="2" max="2" width="39.7109375" customWidth="1"/>
    <col min="3" max="6" width="14.42578125" customWidth="1"/>
  </cols>
  <sheetData>
    <row r="1" spans="2:7" ht="6" customHeight="1" x14ac:dyDescent="0.25">
      <c r="B1" s="93"/>
    </row>
    <row r="2" spans="2:7" x14ac:dyDescent="0.25">
      <c r="B2" s="145"/>
      <c r="C2" s="146"/>
      <c r="D2" s="146"/>
      <c r="E2" s="146"/>
      <c r="F2" s="144"/>
    </row>
    <row r="3" spans="2:7" ht="18" x14ac:dyDescent="0.25">
      <c r="B3" s="404" t="s">
        <v>163</v>
      </c>
      <c r="C3" s="339"/>
      <c r="D3" s="339"/>
      <c r="E3" s="339"/>
      <c r="F3" s="392"/>
      <c r="G3" s="36"/>
    </row>
    <row r="4" spans="2:7" ht="18" x14ac:dyDescent="0.25">
      <c r="B4" s="147"/>
      <c r="C4" s="149"/>
      <c r="D4" s="149"/>
      <c r="E4" s="149"/>
      <c r="F4" s="150"/>
    </row>
    <row r="5" spans="2:7" ht="15.75" x14ac:dyDescent="0.25">
      <c r="B5" s="393" t="s">
        <v>164</v>
      </c>
      <c r="C5" s="390"/>
      <c r="D5" s="390"/>
      <c r="E5" s="390"/>
      <c r="F5" s="151"/>
      <c r="G5" s="36"/>
    </row>
    <row r="6" spans="2:7" ht="15.75" x14ac:dyDescent="0.25">
      <c r="B6" s="152" t="s">
        <v>165</v>
      </c>
      <c r="C6" s="94" t="s">
        <v>166</v>
      </c>
      <c r="D6" s="94" t="s">
        <v>167</v>
      </c>
      <c r="E6" s="94" t="s">
        <v>168</v>
      </c>
      <c r="F6" s="151"/>
      <c r="G6" s="36"/>
    </row>
    <row r="7" spans="2:7" ht="15.75" x14ac:dyDescent="0.25">
      <c r="B7" s="153" t="s">
        <v>169</v>
      </c>
      <c r="C7" s="94">
        <v>19.600000000000001</v>
      </c>
      <c r="D7" s="94">
        <v>20.97</v>
      </c>
      <c r="E7" s="94">
        <v>24.23</v>
      </c>
      <c r="F7" s="151"/>
      <c r="G7" s="36"/>
    </row>
    <row r="8" spans="2:7" ht="35.25" customHeight="1" x14ac:dyDescent="0.25">
      <c r="B8" s="405" t="s">
        <v>170</v>
      </c>
      <c r="C8" s="390"/>
      <c r="D8" s="390"/>
      <c r="E8" s="390"/>
      <c r="F8" s="144"/>
      <c r="G8" s="36"/>
    </row>
    <row r="9" spans="2:7" ht="15" customHeight="1" x14ac:dyDescent="0.25">
      <c r="B9" s="406" t="s">
        <v>171</v>
      </c>
      <c r="C9" s="399" t="s">
        <v>172</v>
      </c>
      <c r="D9" s="390"/>
      <c r="E9" s="390"/>
      <c r="F9" s="400" t="s">
        <v>173</v>
      </c>
      <c r="G9" s="36"/>
    </row>
    <row r="10" spans="2:7" x14ac:dyDescent="0.25">
      <c r="B10" s="407"/>
      <c r="C10" s="95" t="s">
        <v>174</v>
      </c>
      <c r="D10" s="95" t="s">
        <v>175</v>
      </c>
      <c r="E10" s="95" t="s">
        <v>176</v>
      </c>
      <c r="F10" s="401"/>
      <c r="G10" s="36"/>
    </row>
    <row r="11" spans="2:7" x14ac:dyDescent="0.25">
      <c r="B11" s="154" t="s">
        <v>177</v>
      </c>
      <c r="C11" s="155">
        <v>3.8</v>
      </c>
      <c r="D11" s="155">
        <v>4.01</v>
      </c>
      <c r="E11" s="155">
        <v>4.67</v>
      </c>
      <c r="F11" s="156">
        <v>4.01</v>
      </c>
      <c r="G11" s="36" t="str">
        <f t="shared" ref="G11:G19" si="0">IF(F11=0," ",IF(F11&lt;C11,"ERRO",(IF(F11&gt;E11,"ERRO","OK!"))))</f>
        <v>OK!</v>
      </c>
    </row>
    <row r="12" spans="2:7" x14ac:dyDescent="0.25">
      <c r="B12" s="154" t="s">
        <v>178</v>
      </c>
      <c r="C12" s="157">
        <v>0.32</v>
      </c>
      <c r="D12" s="157">
        <v>0.4</v>
      </c>
      <c r="E12" s="157">
        <v>0.74</v>
      </c>
      <c r="F12" s="158">
        <v>0.4</v>
      </c>
      <c r="G12" s="36" t="str">
        <f t="shared" si="0"/>
        <v>OK!</v>
      </c>
    </row>
    <row r="13" spans="2:7" x14ac:dyDescent="0.25">
      <c r="B13" s="154" t="s">
        <v>179</v>
      </c>
      <c r="C13" s="157">
        <v>0.5</v>
      </c>
      <c r="D13" s="157">
        <v>0.56000000000000005</v>
      </c>
      <c r="E13" s="157">
        <v>0.97</v>
      </c>
      <c r="F13" s="158">
        <v>0.56000000000000005</v>
      </c>
      <c r="G13" s="36" t="str">
        <f t="shared" si="0"/>
        <v>OK!</v>
      </c>
    </row>
    <row r="14" spans="2:7" x14ac:dyDescent="0.25">
      <c r="B14" s="154" t="s">
        <v>180</v>
      </c>
      <c r="C14" s="157">
        <v>1.02</v>
      </c>
      <c r="D14" s="157">
        <v>1.1100000000000001</v>
      </c>
      <c r="E14" s="157">
        <v>1.21</v>
      </c>
      <c r="F14" s="158">
        <v>1.1100000000000001</v>
      </c>
      <c r="G14" s="36" t="str">
        <f t="shared" si="0"/>
        <v>OK!</v>
      </c>
    </row>
    <row r="15" spans="2:7" x14ac:dyDescent="0.25">
      <c r="B15" s="154" t="s">
        <v>181</v>
      </c>
      <c r="C15" s="157">
        <v>6.64</v>
      </c>
      <c r="D15" s="157">
        <v>7.3</v>
      </c>
      <c r="E15" s="157">
        <v>8.69</v>
      </c>
      <c r="F15" s="158">
        <v>6.92</v>
      </c>
      <c r="G15" s="36" t="str">
        <f t="shared" si="0"/>
        <v>OK!</v>
      </c>
    </row>
    <row r="16" spans="2:7" x14ac:dyDescent="0.25">
      <c r="B16" s="159" t="s">
        <v>182</v>
      </c>
      <c r="C16" s="160">
        <f t="shared" ref="C16:F16" si="1">SUM(C17:C19)</f>
        <v>5.15</v>
      </c>
      <c r="D16" s="160">
        <f t="shared" si="1"/>
        <v>6.65</v>
      </c>
      <c r="E16" s="160">
        <f t="shared" si="1"/>
        <v>8.65</v>
      </c>
      <c r="F16" s="161">
        <f t="shared" si="1"/>
        <v>6.65</v>
      </c>
      <c r="G16" s="36" t="str">
        <f t="shared" si="0"/>
        <v>OK!</v>
      </c>
    </row>
    <row r="17" spans="2:7" x14ac:dyDescent="0.25">
      <c r="B17" s="154" t="s">
        <v>183</v>
      </c>
      <c r="C17" s="157">
        <v>3</v>
      </c>
      <c r="D17" s="157">
        <v>3</v>
      </c>
      <c r="E17" s="157">
        <v>3</v>
      </c>
      <c r="F17" s="158">
        <v>3</v>
      </c>
      <c r="G17" s="36" t="str">
        <f t="shared" si="0"/>
        <v>OK!</v>
      </c>
    </row>
    <row r="18" spans="2:7" ht="15.75" customHeight="1" x14ac:dyDescent="0.25">
      <c r="B18" s="154" t="s">
        <v>184</v>
      </c>
      <c r="C18" s="157">
        <v>0.65</v>
      </c>
      <c r="D18" s="157">
        <v>0.65</v>
      </c>
      <c r="E18" s="157">
        <v>0.65</v>
      </c>
      <c r="F18" s="158">
        <v>0.65</v>
      </c>
      <c r="G18" s="36" t="str">
        <f t="shared" si="0"/>
        <v>OK!</v>
      </c>
    </row>
    <row r="19" spans="2:7" ht="15.75" customHeight="1" x14ac:dyDescent="0.25">
      <c r="B19" s="154" t="s">
        <v>185</v>
      </c>
      <c r="C19" s="157">
        <v>1.5</v>
      </c>
      <c r="D19" s="157">
        <v>3</v>
      </c>
      <c r="E19" s="157">
        <v>5</v>
      </c>
      <c r="F19" s="158">
        <v>3</v>
      </c>
      <c r="G19" s="36" t="str">
        <f t="shared" si="0"/>
        <v>OK!</v>
      </c>
    </row>
    <row r="20" spans="2:7" ht="15.75" customHeight="1" x14ac:dyDescent="0.25">
      <c r="B20" s="162" t="s">
        <v>186</v>
      </c>
      <c r="C20" s="96"/>
      <c r="D20" s="96"/>
      <c r="E20" s="96"/>
      <c r="F20" s="163">
        <f>ROUND((((((1+F11/100+F12/100+F13/100)*(1+F14/100)*(1+F15/100))/(1-F16/100))-1)*100),2)</f>
        <v>21.56</v>
      </c>
      <c r="G20" s="36" t="str">
        <f>IF(F20=0," ",IF(F20&lt;C7,"ERRO",(IF(F20&gt;E7,"ERRO","OK!"))))</f>
        <v>OK!</v>
      </c>
    </row>
    <row r="21" spans="2:7" ht="23.25" customHeight="1" x14ac:dyDescent="0.25">
      <c r="B21" s="402" t="s">
        <v>187</v>
      </c>
      <c r="C21" s="339"/>
      <c r="D21" s="339"/>
      <c r="E21" s="164"/>
      <c r="F21" s="165"/>
      <c r="G21" s="36"/>
    </row>
    <row r="22" spans="2:7" ht="15.75" customHeight="1" x14ac:dyDescent="0.25">
      <c r="B22" s="166"/>
      <c r="C22" s="164"/>
      <c r="D22" s="164"/>
      <c r="E22" s="164"/>
      <c r="F22" s="165"/>
    </row>
    <row r="23" spans="2:7" ht="15.75" customHeight="1" x14ac:dyDescent="0.25">
      <c r="B23" s="403" t="s">
        <v>188</v>
      </c>
      <c r="C23" s="339"/>
      <c r="D23" s="339"/>
      <c r="E23" s="339"/>
      <c r="F23" s="392"/>
      <c r="G23" s="36"/>
    </row>
    <row r="24" spans="2:7" ht="15.75" customHeight="1" x14ac:dyDescent="0.25">
      <c r="B24" s="167"/>
      <c r="C24" s="146"/>
      <c r="D24" s="146"/>
      <c r="E24" s="146"/>
      <c r="F24" s="144"/>
    </row>
    <row r="25" spans="2:7" ht="15.75" customHeight="1" x14ac:dyDescent="0.25">
      <c r="B25" s="403" t="s">
        <v>189</v>
      </c>
      <c r="C25" s="339"/>
      <c r="D25" s="339"/>
      <c r="E25" s="339"/>
      <c r="F25" s="392"/>
      <c r="G25" s="36"/>
    </row>
    <row r="26" spans="2:7" ht="15.75" customHeight="1" x14ac:dyDescent="0.25">
      <c r="B26" s="167"/>
      <c r="C26" s="146"/>
      <c r="D26" s="146"/>
      <c r="E26" s="146"/>
      <c r="F26" s="144"/>
    </row>
    <row r="27" spans="2:7" ht="15.75" customHeight="1" x14ac:dyDescent="0.25">
      <c r="B27" s="167"/>
      <c r="C27" s="146"/>
      <c r="D27" s="146"/>
      <c r="E27" s="146"/>
      <c r="F27" s="144"/>
    </row>
    <row r="28" spans="2:7" ht="15.75" customHeight="1" x14ac:dyDescent="0.25">
      <c r="B28" s="167"/>
      <c r="C28" s="143"/>
      <c r="D28" s="146"/>
      <c r="E28" s="146"/>
      <c r="F28" s="148"/>
    </row>
    <row r="29" spans="2:7" ht="15.75" customHeight="1" x14ac:dyDescent="0.25">
      <c r="B29" s="167"/>
      <c r="C29" s="146"/>
      <c r="D29" s="146"/>
      <c r="E29" s="143"/>
      <c r="F29" s="148"/>
    </row>
    <row r="30" spans="2:7" ht="15.75" customHeight="1" x14ac:dyDescent="0.25">
      <c r="B30" s="167"/>
      <c r="C30" s="146"/>
      <c r="D30" s="146"/>
      <c r="E30" s="146"/>
      <c r="F30" s="144"/>
    </row>
    <row r="31" spans="2:7" ht="15.75" customHeight="1" x14ac:dyDescent="0.25">
      <c r="B31" s="168" t="s">
        <v>190</v>
      </c>
      <c r="C31" s="146"/>
      <c r="D31" s="146"/>
      <c r="E31" s="146"/>
      <c r="F31" s="144"/>
      <c r="G31" s="36"/>
    </row>
    <row r="32" spans="2:7" ht="15.75" customHeight="1" x14ac:dyDescent="0.25">
      <c r="B32" s="394" t="s">
        <v>191</v>
      </c>
      <c r="C32" s="339"/>
      <c r="D32" s="339"/>
      <c r="E32" s="339"/>
      <c r="F32" s="144"/>
      <c r="G32" s="36"/>
    </row>
    <row r="33" spans="2:7" ht="15.75" customHeight="1" x14ac:dyDescent="0.25">
      <c r="B33" s="394" t="s">
        <v>192</v>
      </c>
      <c r="C33" s="339"/>
      <c r="D33" s="339"/>
      <c r="E33" s="339"/>
      <c r="F33" s="144"/>
      <c r="G33" s="36"/>
    </row>
    <row r="34" spans="2:7" ht="15.75" customHeight="1" x14ac:dyDescent="0.25">
      <c r="B34" s="394" t="s">
        <v>193</v>
      </c>
      <c r="C34" s="339"/>
      <c r="D34" s="339"/>
      <c r="E34" s="339"/>
      <c r="F34" s="144"/>
    </row>
    <row r="35" spans="2:7" ht="15.75" customHeight="1" x14ac:dyDescent="0.25">
      <c r="B35" s="394" t="s">
        <v>194</v>
      </c>
      <c r="C35" s="339"/>
      <c r="D35" s="339"/>
      <c r="E35" s="339"/>
      <c r="F35" s="144"/>
      <c r="G35" s="36"/>
    </row>
    <row r="36" spans="2:7" ht="15.75" customHeight="1" x14ac:dyDescent="0.25">
      <c r="B36" s="394" t="s">
        <v>195</v>
      </c>
      <c r="C36" s="339"/>
      <c r="D36" s="339"/>
      <c r="E36" s="339"/>
      <c r="F36" s="144"/>
      <c r="G36" s="36"/>
    </row>
    <row r="37" spans="2:7" ht="15.75" customHeight="1" x14ac:dyDescent="0.25">
      <c r="B37" s="168"/>
      <c r="C37" s="169"/>
      <c r="D37" s="169"/>
      <c r="E37" s="169"/>
      <c r="F37" s="144"/>
    </row>
    <row r="38" spans="2:7" ht="15.75" customHeight="1" x14ac:dyDescent="0.25">
      <c r="B38" s="170" t="s">
        <v>196</v>
      </c>
      <c r="C38" s="171"/>
      <c r="D38" s="171"/>
      <c r="E38" s="171"/>
      <c r="F38" s="172"/>
      <c r="G38" s="36"/>
    </row>
    <row r="39" spans="2:7" ht="33" customHeight="1" x14ac:dyDescent="0.25">
      <c r="B39" s="395" t="s">
        <v>197</v>
      </c>
      <c r="C39" s="314"/>
      <c r="D39" s="314"/>
      <c r="E39" s="314"/>
      <c r="F39" s="396"/>
      <c r="G39" s="36"/>
    </row>
    <row r="40" spans="2:7" ht="36" customHeight="1" x14ac:dyDescent="0.25">
      <c r="B40" s="395" t="s">
        <v>198</v>
      </c>
      <c r="C40" s="314"/>
      <c r="D40" s="314"/>
      <c r="E40" s="314"/>
      <c r="F40" s="396"/>
      <c r="G40" s="36"/>
    </row>
    <row r="41" spans="2:7" ht="15.75" customHeight="1" x14ac:dyDescent="0.25">
      <c r="B41" s="167"/>
      <c r="C41" s="146"/>
      <c r="D41" s="146"/>
      <c r="E41" s="146"/>
      <c r="F41" s="144"/>
    </row>
    <row r="42" spans="2:7" ht="41.25" customHeight="1" x14ac:dyDescent="0.25">
      <c r="B42" s="391" t="s">
        <v>199</v>
      </c>
      <c r="C42" s="339"/>
      <c r="D42" s="339"/>
      <c r="E42" s="339"/>
      <c r="F42" s="392"/>
      <c r="G42" s="36"/>
    </row>
    <row r="43" spans="2:7" ht="15.75" customHeight="1" x14ac:dyDescent="0.25">
      <c r="B43" s="173"/>
      <c r="C43" s="146"/>
      <c r="D43" s="146"/>
      <c r="E43" s="146"/>
      <c r="F43" s="144"/>
    </row>
    <row r="44" spans="2:7" ht="15.75" customHeight="1" x14ac:dyDescent="0.25">
      <c r="B44" s="393" t="s">
        <v>200</v>
      </c>
      <c r="C44" s="390"/>
      <c r="D44" s="390"/>
      <c r="E44" s="341"/>
      <c r="F44" s="144"/>
      <c r="G44" s="36"/>
    </row>
    <row r="45" spans="2:7" ht="15.75" customHeight="1" x14ac:dyDescent="0.25">
      <c r="B45" s="152" t="s">
        <v>165</v>
      </c>
      <c r="C45" s="94" t="s">
        <v>166</v>
      </c>
      <c r="D45" s="94" t="s">
        <v>167</v>
      </c>
      <c r="E45" s="94" t="s">
        <v>168</v>
      </c>
      <c r="F45" s="144"/>
      <c r="G45" s="36"/>
    </row>
    <row r="46" spans="2:7" ht="15.75" customHeight="1" x14ac:dyDescent="0.25">
      <c r="B46" s="153" t="s">
        <v>169</v>
      </c>
      <c r="C46" s="97">
        <v>0.19600000000000001</v>
      </c>
      <c r="D46" s="97">
        <v>0.2097</v>
      </c>
      <c r="E46" s="97">
        <v>0.24229999999999999</v>
      </c>
      <c r="F46" s="144"/>
      <c r="G46" s="36"/>
    </row>
    <row r="47" spans="2:7" ht="54.75" customHeight="1" x14ac:dyDescent="0.25">
      <c r="B47" s="391" t="s">
        <v>201</v>
      </c>
      <c r="C47" s="339"/>
      <c r="D47" s="339"/>
      <c r="E47" s="339"/>
      <c r="F47" s="392"/>
      <c r="G47" s="36"/>
    </row>
    <row r="48" spans="2:7" ht="15.75" customHeight="1" x14ac:dyDescent="0.25">
      <c r="B48" s="173"/>
      <c r="C48" s="174"/>
      <c r="D48" s="174"/>
      <c r="E48" s="174"/>
      <c r="F48" s="144"/>
    </row>
    <row r="49" spans="2:7" ht="93.75" customHeight="1" x14ac:dyDescent="0.25">
      <c r="B49" s="391" t="s">
        <v>202</v>
      </c>
      <c r="C49" s="339"/>
      <c r="D49" s="339"/>
      <c r="E49" s="339"/>
      <c r="F49" s="392"/>
      <c r="G49" s="36"/>
    </row>
    <row r="50" spans="2:7" ht="15.75" customHeight="1" x14ac:dyDescent="0.25">
      <c r="B50" s="167"/>
      <c r="C50" s="146"/>
      <c r="D50" s="146"/>
      <c r="E50" s="146"/>
      <c r="F50" s="144"/>
    </row>
    <row r="51" spans="2:7" ht="15" customHeight="1" x14ac:dyDescent="0.25">
      <c r="B51" s="397" t="s">
        <v>203</v>
      </c>
      <c r="C51" s="399" t="s">
        <v>172</v>
      </c>
      <c r="D51" s="390"/>
      <c r="E51" s="390"/>
      <c r="F51" s="400" t="s">
        <v>173</v>
      </c>
      <c r="G51" s="36"/>
    </row>
    <row r="52" spans="2:7" ht="15.75" customHeight="1" x14ac:dyDescent="0.25">
      <c r="B52" s="398"/>
      <c r="C52" s="95" t="s">
        <v>174</v>
      </c>
      <c r="D52" s="95" t="s">
        <v>175</v>
      </c>
      <c r="E52" s="95" t="s">
        <v>176</v>
      </c>
      <c r="F52" s="401"/>
      <c r="G52" s="36"/>
    </row>
    <row r="53" spans="2:7" ht="15.75" customHeight="1" x14ac:dyDescent="0.25">
      <c r="B53" s="398"/>
      <c r="C53" s="98">
        <f t="shared" ref="C53:E53" si="2">SUM(C17:C19)+4.5</f>
        <v>9.65</v>
      </c>
      <c r="D53" s="98">
        <f t="shared" si="2"/>
        <v>11.15</v>
      </c>
      <c r="E53" s="98">
        <f t="shared" si="2"/>
        <v>13.15</v>
      </c>
      <c r="F53" s="175">
        <f>IF(F16&gt;0,(SUM(F17:F19)+4.5),0)</f>
        <v>11.15</v>
      </c>
      <c r="G53" s="36"/>
    </row>
    <row r="54" spans="2:7" ht="15.75" customHeight="1" x14ac:dyDescent="0.25">
      <c r="B54" s="389" t="s">
        <v>204</v>
      </c>
      <c r="C54" s="390"/>
      <c r="D54" s="99"/>
      <c r="E54" s="99"/>
      <c r="F54" s="176">
        <f>((((1+F11/100+F12/100+F13/100)*(1+F14/100)*(1+F15/100))/(1-F53/100))-1)*100</f>
        <v>27.720563372425477</v>
      </c>
      <c r="G54" s="36"/>
    </row>
    <row r="55" spans="2:7" ht="15.75" customHeight="1" x14ac:dyDescent="0.25">
      <c r="B55" s="167"/>
      <c r="C55" s="146"/>
      <c r="D55" s="146"/>
      <c r="E55" s="146"/>
      <c r="F55" s="144"/>
    </row>
    <row r="56" spans="2:7" ht="15.75" customHeight="1" x14ac:dyDescent="0.25">
      <c r="B56" s="167"/>
      <c r="C56" s="146"/>
      <c r="D56" s="146"/>
      <c r="E56" s="146"/>
      <c r="F56" s="144"/>
    </row>
    <row r="57" spans="2:7" ht="15.75" customHeight="1" x14ac:dyDescent="0.25">
      <c r="B57" s="391" t="s">
        <v>205</v>
      </c>
      <c r="C57" s="339"/>
      <c r="D57" s="339"/>
      <c r="E57" s="339"/>
      <c r="F57" s="392"/>
    </row>
    <row r="58" spans="2:7" ht="15.75" customHeight="1" x14ac:dyDescent="0.25">
      <c r="B58" s="173"/>
      <c r="C58" s="146"/>
      <c r="D58" s="146"/>
      <c r="E58" s="146"/>
      <c r="F58" s="144"/>
    </row>
    <row r="59" spans="2:7" ht="15.75" customHeight="1" x14ac:dyDescent="0.25">
      <c r="B59" s="393" t="s">
        <v>200</v>
      </c>
      <c r="C59" s="390"/>
      <c r="D59" s="390"/>
      <c r="E59" s="341"/>
      <c r="F59" s="144"/>
    </row>
    <row r="60" spans="2:7" ht="15.75" customHeight="1" x14ac:dyDescent="0.25">
      <c r="B60" s="152" t="s">
        <v>171</v>
      </c>
      <c r="C60" s="94" t="s">
        <v>166</v>
      </c>
      <c r="D60" s="94" t="s">
        <v>167</v>
      </c>
      <c r="E60" s="94" t="s">
        <v>168</v>
      </c>
      <c r="F60" s="144"/>
    </row>
    <row r="61" spans="2:7" ht="15.75" customHeight="1" thickBot="1" x14ac:dyDescent="0.3">
      <c r="B61" s="177" t="s">
        <v>206</v>
      </c>
      <c r="C61" s="178">
        <v>1.9800000000000002E-2</v>
      </c>
      <c r="D61" s="178">
        <v>6.9900000000000004E-2</v>
      </c>
      <c r="E61" s="178">
        <v>0.10680000000000001</v>
      </c>
      <c r="F61" s="179"/>
    </row>
    <row r="62" spans="2:7" ht="15.75" customHeight="1" x14ac:dyDescent="0.25"/>
    <row r="63" spans="2:7" ht="15.75" customHeight="1" x14ac:dyDescent="0.25"/>
    <row r="64" spans="2:7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</sheetData>
  <mergeCells count="26">
    <mergeCell ref="C9:E9"/>
    <mergeCell ref="F9:F10"/>
    <mergeCell ref="B3:F3"/>
    <mergeCell ref="B5:E5"/>
    <mergeCell ref="B8:E8"/>
    <mergeCell ref="B9:B10"/>
    <mergeCell ref="B21:D21"/>
    <mergeCell ref="B23:F23"/>
    <mergeCell ref="B25:F25"/>
    <mergeCell ref="B32:E32"/>
    <mergeCell ref="B33:E33"/>
    <mergeCell ref="B34:E34"/>
    <mergeCell ref="B35:E35"/>
    <mergeCell ref="B51:B53"/>
    <mergeCell ref="C51:E51"/>
    <mergeCell ref="F51:F52"/>
    <mergeCell ref="B54:C54"/>
    <mergeCell ref="B57:F57"/>
    <mergeCell ref="B59:E59"/>
    <mergeCell ref="B36:E36"/>
    <mergeCell ref="B39:F39"/>
    <mergeCell ref="B40:F40"/>
    <mergeCell ref="B42:F42"/>
    <mergeCell ref="B44:E44"/>
    <mergeCell ref="B47:F47"/>
    <mergeCell ref="B49:F49"/>
  </mergeCells>
  <pageMargins left="0.74791666666666701" right="0.74791666666666701" top="0.98402777777777795" bottom="0.98402777777777795" header="0" footer="0"/>
  <pageSetup paperSize="9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A17" workbookViewId="0">
      <selection activeCell="H7" sqref="H7"/>
    </sheetView>
  </sheetViews>
  <sheetFormatPr defaultRowHeight="15" x14ac:dyDescent="0.25"/>
  <cols>
    <col min="3" max="3" width="8.42578125" bestFit="1" customWidth="1"/>
    <col min="5" max="5" width="14.85546875" bestFit="1" customWidth="1"/>
    <col min="6" max="6" width="9.5703125" bestFit="1" customWidth="1"/>
    <col min="7" max="9" width="13.5703125" bestFit="1" customWidth="1"/>
    <col min="12" max="12" width="15.85546875" bestFit="1" customWidth="1"/>
  </cols>
  <sheetData>
    <row r="1" spans="1:13" x14ac:dyDescent="0.25">
      <c r="A1" s="408" t="s">
        <v>253</v>
      </c>
      <c r="B1" s="408"/>
      <c r="C1" s="408"/>
      <c r="D1" s="408"/>
      <c r="E1" s="408"/>
      <c r="F1" s="408"/>
      <c r="G1" s="408"/>
      <c r="H1" s="408"/>
      <c r="I1" s="408"/>
    </row>
    <row r="2" spans="1:13" x14ac:dyDescent="0.25">
      <c r="A2" s="409"/>
      <c r="B2" s="409"/>
      <c r="C2" s="409"/>
      <c r="D2" s="409"/>
      <c r="E2" s="409"/>
      <c r="F2" s="409"/>
      <c r="G2" s="409"/>
      <c r="H2" s="409"/>
      <c r="I2" s="409"/>
    </row>
    <row r="3" spans="1:13" x14ac:dyDescent="0.25">
      <c r="A3" s="410" t="s">
        <v>3</v>
      </c>
      <c r="B3" s="412" t="s">
        <v>6</v>
      </c>
      <c r="C3" s="413"/>
      <c r="D3" s="414"/>
      <c r="E3" s="410" t="s">
        <v>254</v>
      </c>
      <c r="F3" s="411" t="s">
        <v>255</v>
      </c>
      <c r="G3" s="250">
        <v>1</v>
      </c>
      <c r="H3" s="250">
        <v>2</v>
      </c>
      <c r="I3" s="250">
        <v>3</v>
      </c>
    </row>
    <row r="4" spans="1:13" x14ac:dyDescent="0.25">
      <c r="A4" s="410"/>
      <c r="B4" s="415"/>
      <c r="C4" s="416"/>
      <c r="D4" s="417"/>
      <c r="E4" s="410"/>
      <c r="F4" s="411"/>
      <c r="G4" s="254" t="s">
        <v>256</v>
      </c>
      <c r="H4" s="254" t="s">
        <v>257</v>
      </c>
      <c r="I4" s="254" t="s">
        <v>258</v>
      </c>
    </row>
    <row r="5" spans="1:13" ht="33.75" customHeight="1" x14ac:dyDescent="0.25">
      <c r="A5" s="272">
        <v>1</v>
      </c>
      <c r="B5" s="418" t="str">
        <f>ORÇAMENTO!B4</f>
        <v>Obra/Projeto: Recuperação de estradas vicinais do Município da Vitória de Santo Antão.</v>
      </c>
      <c r="C5" s="418"/>
      <c r="D5" s="418"/>
      <c r="E5" s="273">
        <f>E8+E10+E12+E14+E16</f>
        <v>994999.99999999988</v>
      </c>
      <c r="F5" s="419" t="s">
        <v>259</v>
      </c>
      <c r="G5" s="302">
        <f>G6/$E$5</f>
        <v>0.32746136951423788</v>
      </c>
      <c r="H5" s="302">
        <f t="shared" ref="H5:I5" si="0">H6/$E$5</f>
        <v>0.35638567805695143</v>
      </c>
      <c r="I5" s="302">
        <f t="shared" si="0"/>
        <v>0.31615295242881081</v>
      </c>
      <c r="L5" s="303">
        <f>G5+H5+I5</f>
        <v>1</v>
      </c>
    </row>
    <row r="6" spans="1:13" x14ac:dyDescent="0.25">
      <c r="A6" s="274"/>
      <c r="B6" s="420"/>
      <c r="C6" s="420"/>
      <c r="D6" s="420"/>
      <c r="E6" s="285"/>
      <c r="F6" s="419"/>
      <c r="G6" s="301">
        <f>G8+G10+G12+G14+G16</f>
        <v>325824.06266666664</v>
      </c>
      <c r="H6" s="301">
        <f>H8+H10+H12+H14+H16</f>
        <v>354603.74966666661</v>
      </c>
      <c r="I6" s="301">
        <f>I8+I10+I12+I14+I16</f>
        <v>314572.18766666669</v>
      </c>
      <c r="L6" s="278">
        <f>G6+H6+I6</f>
        <v>995000</v>
      </c>
      <c r="M6" s="278">
        <f>L6-E5</f>
        <v>0</v>
      </c>
    </row>
    <row r="7" spans="1:13" ht="27.75" customHeight="1" x14ac:dyDescent="0.25">
      <c r="A7" s="258" t="s">
        <v>260</v>
      </c>
      <c r="B7" s="421" t="str">
        <f>ORÇAMENTO!E9</f>
        <v>SERVIÇOS PRELIMINARES</v>
      </c>
      <c r="C7" s="421"/>
      <c r="D7" s="259"/>
      <c r="E7" s="286">
        <v>1</v>
      </c>
      <c r="F7" s="422" t="s">
        <v>259</v>
      </c>
      <c r="G7" s="287">
        <v>1</v>
      </c>
      <c r="H7" s="288"/>
      <c r="I7" s="288"/>
      <c r="L7" s="278">
        <f t="shared" ref="L7:L16" si="1">G7+H7+I7</f>
        <v>1</v>
      </c>
    </row>
    <row r="8" spans="1:13" x14ac:dyDescent="0.25">
      <c r="A8" s="259"/>
      <c r="B8" s="423"/>
      <c r="C8" s="423"/>
      <c r="D8" s="259"/>
      <c r="E8" s="289">
        <f>ORÇAMENTO!J9</f>
        <v>9713.61</v>
      </c>
      <c r="F8" s="422"/>
      <c r="G8" s="290">
        <f>E8*G7</f>
        <v>9713.61</v>
      </c>
      <c r="H8" s="291"/>
      <c r="I8" s="291"/>
      <c r="L8" s="278">
        <f t="shared" si="1"/>
        <v>9713.61</v>
      </c>
      <c r="M8" s="278">
        <f>L8-E8</f>
        <v>0</v>
      </c>
    </row>
    <row r="9" spans="1:13" ht="28.5" customHeight="1" x14ac:dyDescent="0.25">
      <c r="A9" s="260" t="s">
        <v>261</v>
      </c>
      <c r="B9" s="424" t="str">
        <f>ORÇAMENTO!E13</f>
        <v>ADMINISTRAÇÃO DA OBRA</v>
      </c>
      <c r="C9" s="424"/>
      <c r="D9" s="261"/>
      <c r="E9" s="279">
        <f>G9+H9+I9</f>
        <v>1</v>
      </c>
      <c r="F9" s="425" t="s">
        <v>259</v>
      </c>
      <c r="G9" s="284">
        <f>1/3</f>
        <v>0.33333333333333331</v>
      </c>
      <c r="H9" s="284">
        <f>1/3</f>
        <v>0.33333333333333331</v>
      </c>
      <c r="I9" s="284">
        <f>1/3</f>
        <v>0.33333333333333331</v>
      </c>
      <c r="L9" s="278"/>
      <c r="M9" s="278"/>
    </row>
    <row r="10" spans="1:13" x14ac:dyDescent="0.25">
      <c r="A10" s="262"/>
      <c r="B10" s="426"/>
      <c r="C10" s="426"/>
      <c r="D10" s="263"/>
      <c r="E10" s="292">
        <f>ORÇAMENTO!J13</f>
        <v>15262.64</v>
      </c>
      <c r="F10" s="425"/>
      <c r="G10" s="297">
        <f>$E$10*G9</f>
        <v>5087.5466666666662</v>
      </c>
      <c r="H10" s="297">
        <f t="shared" ref="H10:I10" si="2">$E$10*H9</f>
        <v>5087.5466666666662</v>
      </c>
      <c r="I10" s="297">
        <f t="shared" si="2"/>
        <v>5087.5466666666662</v>
      </c>
      <c r="L10" s="278">
        <f t="shared" si="1"/>
        <v>15262.64</v>
      </c>
      <c r="M10" s="278">
        <f t="shared" ref="M10:M16" si="3">L10-E10</f>
        <v>0</v>
      </c>
    </row>
    <row r="11" spans="1:13" ht="27" customHeight="1" x14ac:dyDescent="0.25">
      <c r="A11" s="264" t="s">
        <v>262</v>
      </c>
      <c r="B11" s="427" t="str">
        <f>ORÇAMENTO!E17</f>
        <v>TERRAPLENAGEM</v>
      </c>
      <c r="C11" s="427"/>
      <c r="D11" s="427"/>
      <c r="E11" s="280">
        <f>G11+H11+I11</f>
        <v>1</v>
      </c>
      <c r="F11" s="428" t="s">
        <v>259</v>
      </c>
      <c r="G11" s="275">
        <v>0.2</v>
      </c>
      <c r="H11" s="283">
        <v>0.3</v>
      </c>
      <c r="I11" s="275">
        <v>0.5</v>
      </c>
      <c r="L11" s="278"/>
      <c r="M11" s="278"/>
    </row>
    <row r="12" spans="1:13" x14ac:dyDescent="0.25">
      <c r="A12" s="265"/>
      <c r="B12" s="429"/>
      <c r="C12" s="429"/>
      <c r="D12" s="429"/>
      <c r="E12" s="293">
        <f>ORÇAMENTO!J17+ORÇAMENTO!J39</f>
        <v>172910.02</v>
      </c>
      <c r="F12" s="428"/>
      <c r="G12" s="298">
        <f>$E$12*G11</f>
        <v>34582.004000000001</v>
      </c>
      <c r="H12" s="298">
        <f t="shared" ref="H12:I12" si="4">$E$12*H11</f>
        <v>51873.005999999994</v>
      </c>
      <c r="I12" s="298">
        <f t="shared" si="4"/>
        <v>86455.01</v>
      </c>
      <c r="L12" s="278">
        <f t="shared" si="1"/>
        <v>172910.02</v>
      </c>
      <c r="M12" s="278">
        <f t="shared" si="3"/>
        <v>0</v>
      </c>
    </row>
    <row r="13" spans="1:13" ht="33.75" customHeight="1" x14ac:dyDescent="0.25">
      <c r="A13" s="266" t="s">
        <v>264</v>
      </c>
      <c r="B13" s="430" t="str">
        <f>ORÇAMENTO!E21</f>
        <v>REVESTIMENTO PRIMÁRIO</v>
      </c>
      <c r="C13" s="430"/>
      <c r="D13" s="430"/>
      <c r="E13" s="281">
        <f>G13+H13+I13</f>
        <v>1</v>
      </c>
      <c r="F13" s="431" t="s">
        <v>259</v>
      </c>
      <c r="G13" s="276">
        <v>0.2</v>
      </c>
      <c r="H13" s="296">
        <v>0.3</v>
      </c>
      <c r="I13" s="276" t="s">
        <v>263</v>
      </c>
      <c r="L13" s="278"/>
      <c r="M13" s="278"/>
    </row>
    <row r="14" spans="1:13" x14ac:dyDescent="0.25">
      <c r="A14" s="267"/>
      <c r="B14" s="432"/>
      <c r="C14" s="432"/>
      <c r="D14" s="432"/>
      <c r="E14" s="294">
        <f>ORÇAMENTO!J21+ORÇAMENTO!J43</f>
        <v>212022.95</v>
      </c>
      <c r="F14" s="431"/>
      <c r="G14" s="299">
        <f>$E$14*G13</f>
        <v>42404.590000000004</v>
      </c>
      <c r="H14" s="299">
        <f t="shared" ref="H14:I14" si="5">$E$14*H13</f>
        <v>63606.885000000002</v>
      </c>
      <c r="I14" s="299">
        <f t="shared" si="5"/>
        <v>106011.47500000001</v>
      </c>
      <c r="L14" s="278">
        <f t="shared" si="1"/>
        <v>212022.95</v>
      </c>
      <c r="M14" s="278">
        <f t="shared" si="3"/>
        <v>0</v>
      </c>
    </row>
    <row r="15" spans="1:13" ht="38.25" customHeight="1" x14ac:dyDescent="0.25">
      <c r="A15" s="268" t="s">
        <v>265</v>
      </c>
      <c r="B15" s="433" t="str">
        <f>ORÇAMENTO!E25</f>
        <v xml:space="preserve">DRENAGEM </v>
      </c>
      <c r="C15" s="433"/>
      <c r="D15" s="269"/>
      <c r="E15" s="282">
        <f>G15+H15+I15</f>
        <v>1</v>
      </c>
      <c r="F15" s="434" t="s">
        <v>259</v>
      </c>
      <c r="G15" s="277">
        <v>0.4</v>
      </c>
      <c r="H15" s="277">
        <v>0.4</v>
      </c>
      <c r="I15" s="277">
        <v>0.2</v>
      </c>
      <c r="L15" s="278"/>
      <c r="M15" s="278"/>
    </row>
    <row r="16" spans="1:13" x14ac:dyDescent="0.25">
      <c r="A16" s="270"/>
      <c r="B16" s="435"/>
      <c r="C16" s="435"/>
      <c r="D16" s="271"/>
      <c r="E16" s="295">
        <f>ORÇAMENTO!J25+ORÇAMENTO!J47</f>
        <v>585090.77999999991</v>
      </c>
      <c r="F16" s="434"/>
      <c r="G16" s="300">
        <f>$E$16*G15</f>
        <v>234036.31199999998</v>
      </c>
      <c r="H16" s="300">
        <f t="shared" ref="H16:I16" si="6">$E$16*H15</f>
        <v>234036.31199999998</v>
      </c>
      <c r="I16" s="300">
        <f t="shared" si="6"/>
        <v>117018.15599999999</v>
      </c>
      <c r="L16" s="278">
        <f t="shared" si="1"/>
        <v>585090.77999999991</v>
      </c>
      <c r="M16" s="278">
        <f t="shared" si="3"/>
        <v>0</v>
      </c>
    </row>
    <row r="17" spans="1:13" ht="33.75" customHeight="1" x14ac:dyDescent="0.25">
      <c r="A17" s="436"/>
      <c r="B17" s="436"/>
      <c r="C17" s="436"/>
      <c r="D17" s="437"/>
      <c r="E17" s="273">
        <f>E8+E10+E12+E14+E16</f>
        <v>994999.99999999988</v>
      </c>
      <c r="F17" s="419" t="s">
        <v>259</v>
      </c>
      <c r="G17" s="302">
        <f>G18/E17</f>
        <v>0.32746136951423788</v>
      </c>
      <c r="H17" s="302">
        <f>H18/E17</f>
        <v>0.35638567805695143</v>
      </c>
      <c r="I17" s="302">
        <f>I18/E17</f>
        <v>0.31615295242881081</v>
      </c>
      <c r="L17" s="303">
        <f>G17+H17+I17</f>
        <v>1</v>
      </c>
    </row>
    <row r="18" spans="1:13" x14ac:dyDescent="0.25">
      <c r="A18" s="436"/>
      <c r="B18" s="436"/>
      <c r="C18" s="436"/>
      <c r="D18" s="437"/>
      <c r="E18" s="304">
        <f>E17-E5</f>
        <v>0</v>
      </c>
      <c r="F18" s="419"/>
      <c r="G18" s="301">
        <f>G8+G10+G12+G14+G16</f>
        <v>325824.06266666664</v>
      </c>
      <c r="H18" s="301">
        <f>H10+H12+H14+H16</f>
        <v>354603.74966666661</v>
      </c>
      <c r="I18" s="301">
        <f>I10+I12+I14+I16</f>
        <v>314572.18766666669</v>
      </c>
      <c r="L18" s="278">
        <f>G18+H18+I18</f>
        <v>995000</v>
      </c>
      <c r="M18" s="278">
        <f>L18-E17</f>
        <v>0</v>
      </c>
    </row>
    <row r="19" spans="1:13" x14ac:dyDescent="0.25">
      <c r="A19" s="436"/>
      <c r="B19" s="436"/>
      <c r="C19" s="436"/>
      <c r="D19" s="437"/>
      <c r="E19" s="438"/>
      <c r="F19" s="438"/>
      <c r="G19" s="256"/>
      <c r="H19" s="255"/>
      <c r="I19" s="255"/>
    </row>
    <row r="20" spans="1:13" x14ac:dyDescent="0.25">
      <c r="A20" s="436"/>
      <c r="B20" s="436"/>
      <c r="C20" s="436"/>
      <c r="D20" s="437"/>
      <c r="E20" s="439"/>
      <c r="F20" s="439"/>
      <c r="G20" s="252"/>
      <c r="H20" s="252"/>
      <c r="I20" s="252"/>
    </row>
    <row r="21" spans="1:13" x14ac:dyDescent="0.25">
      <c r="A21" s="436"/>
      <c r="B21" s="436"/>
      <c r="C21" s="436"/>
      <c r="D21" s="437"/>
      <c r="E21" s="440"/>
      <c r="F21" s="440"/>
      <c r="G21" s="257"/>
      <c r="H21" s="257"/>
      <c r="I21" s="253"/>
    </row>
    <row r="22" spans="1:13" x14ac:dyDescent="0.25">
      <c r="A22" s="436"/>
      <c r="B22" s="436"/>
      <c r="C22" s="436"/>
      <c r="D22" s="441"/>
      <c r="E22" s="439"/>
      <c r="F22" s="439"/>
      <c r="G22" s="251"/>
      <c r="H22" s="251"/>
      <c r="I22" s="251"/>
    </row>
    <row r="23" spans="1:13" x14ac:dyDescent="0.25">
      <c r="A23" s="436"/>
      <c r="B23" s="436"/>
      <c r="C23" s="436"/>
      <c r="D23" s="441"/>
      <c r="E23" s="442"/>
      <c r="F23" s="442"/>
      <c r="G23" s="255"/>
      <c r="H23" s="255"/>
      <c r="I23" s="255"/>
    </row>
    <row r="24" spans="1:13" x14ac:dyDescent="0.25">
      <c r="A24" s="436"/>
      <c r="B24" s="436"/>
      <c r="C24" s="436"/>
      <c r="D24" s="441"/>
      <c r="E24" s="438"/>
      <c r="F24" s="438"/>
      <c r="G24" s="255"/>
      <c r="H24" s="255"/>
      <c r="I24" s="255"/>
    </row>
    <row r="25" spans="1:13" x14ac:dyDescent="0.25">
      <c r="A25" s="436"/>
      <c r="B25" s="436"/>
      <c r="C25" s="436"/>
      <c r="D25" s="441"/>
      <c r="E25" s="439"/>
      <c r="F25" s="439"/>
      <c r="G25" s="252"/>
      <c r="H25" s="252"/>
      <c r="I25" s="252"/>
    </row>
    <row r="26" spans="1:13" x14ac:dyDescent="0.25">
      <c r="A26" s="436"/>
      <c r="B26" s="436"/>
      <c r="C26" s="436"/>
      <c r="D26" s="441"/>
      <c r="E26" s="443"/>
      <c r="F26" s="443"/>
      <c r="G26" s="257"/>
      <c r="H26" s="257"/>
      <c r="I26" s="253"/>
    </row>
  </sheetData>
  <mergeCells count="36">
    <mergeCell ref="A17:C26"/>
    <mergeCell ref="D17:D21"/>
    <mergeCell ref="E19:F19"/>
    <mergeCell ref="E20:F20"/>
    <mergeCell ref="E21:F21"/>
    <mergeCell ref="D22:D26"/>
    <mergeCell ref="E22:F22"/>
    <mergeCell ref="E23:F23"/>
    <mergeCell ref="E24:F24"/>
    <mergeCell ref="E25:F25"/>
    <mergeCell ref="E26:F26"/>
    <mergeCell ref="F17:F18"/>
    <mergeCell ref="B13:D13"/>
    <mergeCell ref="F13:F14"/>
    <mergeCell ref="B14:D14"/>
    <mergeCell ref="B15:C15"/>
    <mergeCell ref="F15:F16"/>
    <mergeCell ref="B16:C16"/>
    <mergeCell ref="B9:C9"/>
    <mergeCell ref="F9:F10"/>
    <mergeCell ref="B10:C10"/>
    <mergeCell ref="B11:D11"/>
    <mergeCell ref="F11:F12"/>
    <mergeCell ref="B12:D12"/>
    <mergeCell ref="B5:D5"/>
    <mergeCell ref="F5:F6"/>
    <mergeCell ref="B6:D6"/>
    <mergeCell ref="B7:C7"/>
    <mergeCell ref="F7:F8"/>
    <mergeCell ref="B8:C8"/>
    <mergeCell ref="A2:I2"/>
    <mergeCell ref="A3:A4"/>
    <mergeCell ref="E3:E4"/>
    <mergeCell ref="F3:F4"/>
    <mergeCell ref="B3:D4"/>
    <mergeCell ref="A1:I1"/>
  </mergeCells>
  <pageMargins left="0.511811024" right="0.511811024" top="0.78740157499999996" bottom="0.78740157499999996" header="0.31496062000000002" footer="0.31496062000000002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ORÇAMENTO</vt:lpstr>
      <vt:lpstr>MEMÓRIA DE CALCULO</vt:lpstr>
      <vt:lpstr>DMT-Jazida</vt:lpstr>
      <vt:lpstr>COMPOSIÇÕES</vt:lpstr>
      <vt:lpstr>BDI</vt:lpstr>
      <vt:lpstr>Planilha1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luiz</dc:creator>
  <cp:lastModifiedBy>SAMSUNG</cp:lastModifiedBy>
  <cp:lastPrinted>2024-03-27T12:49:59Z</cp:lastPrinted>
  <dcterms:created xsi:type="dcterms:W3CDTF">2023-09-14T15:20:29Z</dcterms:created>
  <dcterms:modified xsi:type="dcterms:W3CDTF">2024-07-09T19:59:57Z</dcterms:modified>
</cp:coreProperties>
</file>